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ckblatt" state="visible" r:id="rId4"/>
    <sheet sheetId="2" name="Pflichtfeldkatalog" state="visible" r:id="rId5"/>
    <sheet sheetId="3" name="Stichprobe" state="visible" r:id="rId6"/>
    <sheet sheetId="4" name="Auswertung" state="visible" r:id="rId7"/>
    <sheet sheetId="5" name="Maßnahmen" state="visible" r:id="rId8"/>
  </sheets>
  <definedNames>
    <definedName name="_xlnm.Print_Area" localSheetId="0">'Deckblatt'!$A1:$B19</definedName>
    <definedName name="_xlnm.Print_Area" localSheetId="1">'Pflichtfeldkatalog'!$A1:$I29</definedName>
    <definedName name="_xlnm.Print_Titles" localSheetId="1">'Pflichtfeldkatalog'!$1:$1</definedName>
    <definedName name="_xlnm.Print_Area" localSheetId="2">'Stichprobe'!$A1:$R23</definedName>
    <definedName name="_xlnm.Print_Titles" localSheetId="2">'Stichprobe'!$A:$B,'Stichprobe'!$1:$1</definedName>
    <definedName name="_xlnm.Print_Area" localSheetId="3">'Auswertung'!$A1:$C33</definedName>
    <definedName name="_xlnm.Print_Titles" localSheetId="3">'Auswertung'!$1:$1</definedName>
    <definedName name="_xlnm.Print_Area" localSheetId="4">'Maßnahmen'!$A1:$I15</definedName>
    <definedName name="_xlnm.Print_Titles" localSheetId="4">'Maßnahmen'!$1:$1</definedName>
  </definedNames>
  <calcPr calcId="171027"/>
</workbook>
</file>

<file path=xl/sharedStrings.xml><?xml version="1.0" encoding="utf-8"?>
<sst xmlns="http://schemas.openxmlformats.org/spreadsheetml/2006/main" count="347" uniqueCount="219">
  <si>
    <t>Datenqualitäts-Audit</t>
  </si>
  <si>
    <t>Stichprobe ziehen, nach festen Kriterien bewerten, auf den Bestand hochrechnen — und in Nacharbeitskosten übersetzen.</t>
  </si>
  <si>
    <t>Stand</t>
  </si>
  <si>
    <t>16.08.2026</t>
  </si>
  <si>
    <t>Version</t>
  </si>
  <si>
    <t>Herausgeber</t>
  </si>
  <si>
    <t>MyInvest Pro · myinvest-pro.de</t>
  </si>
  <si>
    <t>Annahmen</t>
  </si>
  <si>
    <t>Zielfeldschema</t>
  </si>
  <si>
    <t>21 Felder, davon 9 Pflichtfelder im eigenen Datensatz</t>
  </si>
  <si>
    <t>Technische Zielfelder</t>
  </si>
  <si>
    <t>die Feldnamen sind die des Kontakt-Imports von MyInvest Pro, nicht erfunden</t>
  </si>
  <si>
    <t>Stichprobe</t>
  </si>
  <si>
    <t>12 Datensätze im Beispiel, 20 Zeilen vorbereitet</t>
  </si>
  <si>
    <t>Gewichtung</t>
  </si>
  <si>
    <t>Vollständigkeit 40 %, Dubletten 20 %, Aktualität 20 %, Phase 10 %, Einwilligung 10 %</t>
  </si>
  <si>
    <t>Ergebnis im Beispiel</t>
  </si>
  <si>
    <t>Score 63,7 % — bei 4.200 Datensätzen rund 1.523 fehlerhafte und 9.900 € Nacharbeit im Jahr</t>
  </si>
  <si>
    <t>Importvorlage</t>
  </si>
  <si>
    <t>die Datei „crm-zielfeldschema-v1.csv" trägt genau diese Kopfzeile</t>
  </si>
  <si>
    <t>Unverbindliche Arbeitshilfe. Ersetzt keine Rechts-, Steuer- oder Finanzberatung. Alle eingetragenen Zahlen sind Beispielwerte und keine Marktdaten — die Mappe rechnet mit den Werten, die Sie selbst eintragen. Stand: 16.08.2026 · Version 1.</t>
  </si>
  <si>
    <t>Nr.</t>
  </si>
  <si>
    <t>Feld</t>
  </si>
  <si>
    <t>Zielfeld technisch</t>
  </si>
  <si>
    <t>Pflicht im eigenen Datensatz</t>
  </si>
  <si>
    <t>Pflicht im Import von MyInvest Pro</t>
  </si>
  <si>
    <t>Format</t>
  </si>
  <si>
    <t>Beispiel</t>
  </si>
  <si>
    <t>Prüfregel</t>
  </si>
  <si>
    <t>Bemerkung</t>
  </si>
  <si>
    <t>Anrede</t>
  </si>
  <si>
    <t>salutation</t>
  </si>
  <si>
    <t>optional</t>
  </si>
  <si>
    <t>nein</t>
  </si>
  <si>
    <t>Text</t>
  </si>
  <si>
    <t>Frau</t>
  </si>
  <si>
    <t>Nur Frau, Herr oder leer — keine Freitexte</t>
  </si>
  <si>
    <t>Vorname</t>
  </si>
  <si>
    <t>first_name</t>
  </si>
  <si>
    <t>Pflicht</t>
  </si>
  <si>
    <t>ja</t>
  </si>
  <si>
    <t>Katrin</t>
  </si>
  <si>
    <t>Nicht leer, keine Initialen</t>
  </si>
  <si>
    <t>Nachname</t>
  </si>
  <si>
    <t>last_name</t>
  </si>
  <si>
    <t>Hoffmann</t>
  </si>
  <si>
    <t>Nicht leer, keine Firmennamen</t>
  </si>
  <si>
    <t>E-Mail</t>
  </si>
  <si>
    <t>email</t>
  </si>
  <si>
    <t>k.hoffmann@example.org</t>
  </si>
  <si>
    <t>Genau ein @, Punkt in der Domain</t>
  </si>
  <si>
    <t>Telefon</t>
  </si>
  <si>
    <t>phone</t>
  </si>
  <si>
    <t>+49 30 1234501</t>
  </si>
  <si>
    <t>Mit Landesvorwahl, keine Klammern</t>
  </si>
  <si>
    <t>Mobiltelefon</t>
  </si>
  <si>
    <t>mobile_phone</t>
  </si>
  <si>
    <t>+49 170 1234501</t>
  </si>
  <si>
    <t>Mit Landesvorwahl</t>
  </si>
  <si>
    <t>Position</t>
  </si>
  <si>
    <t>job_title</t>
  </si>
  <si>
    <t>Geschäftsführung</t>
  </si>
  <si>
    <t/>
  </si>
  <si>
    <t>Abteilung</t>
  </si>
  <si>
    <t>department</t>
  </si>
  <si>
    <t>Vertrieb</t>
  </si>
  <si>
    <t>Unternehmen</t>
  </si>
  <si>
    <t>company_name</t>
  </si>
  <si>
    <t>bedingt</t>
  </si>
  <si>
    <t>Beispiel Bauträger GmbH</t>
  </si>
  <si>
    <t>Pflicht bei gewerblichen Käufern</t>
  </si>
  <si>
    <t>Straße</t>
  </si>
  <si>
    <t>street_address</t>
  </si>
  <si>
    <t>Beispielstraße 12</t>
  </si>
  <si>
    <t>Pflicht ab Reservierung</t>
  </si>
  <si>
    <t>Stadt</t>
  </si>
  <si>
    <t>city</t>
  </si>
  <si>
    <t>Berlin</t>
  </si>
  <si>
    <t>Bundesland</t>
  </si>
  <si>
    <t>state</t>
  </si>
  <si>
    <t>Postleitzahl</t>
  </si>
  <si>
    <t>postal_code</t>
  </si>
  <si>
    <t>10115</t>
  </si>
  <si>
    <t>Fünf Ziffern, führende Null erhalten</t>
  </si>
  <si>
    <t>Land</t>
  </si>
  <si>
    <t>country</t>
  </si>
  <si>
    <t>Deutschland</t>
  </si>
  <si>
    <t>Ausgeschrieben, kein Länderkürzel</t>
  </si>
  <si>
    <t>Lead-Status</t>
  </si>
  <si>
    <t>lead_status</t>
  </si>
  <si>
    <t>Auswahl</t>
  </si>
  <si>
    <t>Qualifiziert</t>
  </si>
  <si>
    <t>Nur Werte aus der Statusdefinition</t>
  </si>
  <si>
    <t>Lead-Quelle</t>
  </si>
  <si>
    <t>lead_source</t>
  </si>
  <si>
    <t>Empfehlung</t>
  </si>
  <si>
    <t>Nur Werte aus der Quellenliste</t>
  </si>
  <si>
    <t>LinkedIn URL</t>
  </si>
  <si>
    <t>linkedin_url</t>
  </si>
  <si>
    <t>https://www.linkedin.com/in/beispiel</t>
  </si>
  <si>
    <t>Vollständige Adresse mit https</t>
  </si>
  <si>
    <t>Twitter Handle</t>
  </si>
  <si>
    <t>twitter_handle</t>
  </si>
  <si>
    <t>@beispiel</t>
  </si>
  <si>
    <t>Website</t>
  </si>
  <si>
    <t>website</t>
  </si>
  <si>
    <t>https://www.example.org</t>
  </si>
  <si>
    <t>Beschreibung</t>
  </si>
  <si>
    <t>description</t>
  </si>
  <si>
    <t>Sucht 3 Zimmer bis 480.000 Euro</t>
  </si>
  <si>
    <t>Bedarf in einem Satz, kein Gesprächsprotokoll</t>
  </si>
  <si>
    <t>Tags</t>
  </si>
  <si>
    <t>tags</t>
  </si>
  <si>
    <t>Wohnpark Beispielstraße</t>
  </si>
  <si>
    <t>Projektzuordnung, ein Tag je Projekt</t>
  </si>
  <si>
    <t>Zwei Pflichtbegriffe stehen nebeneinander, und das ist kein Widerspruch: Der Import von MyInvest Pro verlangt technisch nur Vor- und Nachnamen — ein Kontakt ohne Kontaktweg, ohne Quelle und ohne Bedarf ist trotzdem kein brauchbarer Datensatz. Die Spalte „Pflicht im eigenen Datensatz" ist der Maßstab dieses Audits; sie zählt die Pflichtfelder, gegen die Blatt „Stichprobe" die Vollständigkeit misst.</t>
  </si>
  <si>
    <t>Datensatz-ID</t>
  </si>
  <si>
    <t>Quelle</t>
  </si>
  <si>
    <t>Angelegt am</t>
  </si>
  <si>
    <t>Zuletzt geändert am</t>
  </si>
  <si>
    <t>Verantwortlich</t>
  </si>
  <si>
    <t>Pflichtfelder gefüllt</t>
  </si>
  <si>
    <t>Pflichtfelder gesamt</t>
  </si>
  <si>
    <t>Vollständigkeit</t>
  </si>
  <si>
    <t>Dublettenverdacht</t>
  </si>
  <si>
    <t>Tage seit letzter Änderung</t>
  </si>
  <si>
    <t>Aktuell</t>
  </si>
  <si>
    <t>Deal-Phase gepflegt</t>
  </si>
  <si>
    <t>Einwilligung dokumentiert</t>
  </si>
  <si>
    <t>Formatfehler</t>
  </si>
  <si>
    <t>Datensatz-Score</t>
  </si>
  <si>
    <t>Bewertung</t>
  </si>
  <si>
    <t>K-1042</t>
  </si>
  <si>
    <t>M. Sander</t>
  </si>
  <si>
    <t>K-1088</t>
  </si>
  <si>
    <t>Portal</t>
  </si>
  <si>
    <t>K-0917</t>
  </si>
  <si>
    <t>A. Berger</t>
  </si>
  <si>
    <t>K-0644</t>
  </si>
  <si>
    <t>Messe</t>
  </si>
  <si>
    <t>K-1131</t>
  </si>
  <si>
    <t>Bauschild</t>
  </si>
  <si>
    <t>K. Riedel</t>
  </si>
  <si>
    <t>K-0388</t>
  </si>
  <si>
    <t>Anzeige</t>
  </si>
  <si>
    <t>unbekannt</t>
  </si>
  <si>
    <t>K-1156</t>
  </si>
  <si>
    <t>K-0802</t>
  </si>
  <si>
    <t>K-0451</t>
  </si>
  <si>
    <t>K-1174</t>
  </si>
  <si>
    <t>Vertriebspartner</t>
  </si>
  <si>
    <t>K-0725</t>
  </si>
  <si>
    <t>K-1203</t>
  </si>
  <si>
    <t>Bestandskunde</t>
  </si>
  <si>
    <t>Die Stichprobe wird zufällig gezogen, nicht ausgewählt: Wer die zwanzig Datensätze nimmt, die zuletzt bearbeitet wurden, misst die Pflege der letzten Woche und nicht die Qualität des Bestands. Zwölf Zeilen sind ein Beispiel; für eine belastbare Aussage über einige tausend Datensätze gehören mindestens fünfzig hierher.</t>
  </si>
  <si>
    <t>Größe</t>
  </si>
  <si>
    <t>Wert</t>
  </si>
  <si>
    <t>Erläuterung</t>
  </si>
  <si>
    <t>Gewichte im Datensatz-Score</t>
  </si>
  <si>
    <t>Vollständigkeit der Pflichtfelder</t>
  </si>
  <si>
    <t>Die vier Gewichte darunter und dieses ergeben zusammen 100 Prozent. Wer eines ändert, sollte ein anderes senken — sonst verschiebt sich die Skala und der Vergleich mit dem letzten Audit ist hinfällig.</t>
  </si>
  <si>
    <t>Keine Dublette</t>
  </si>
  <si>
    <t>Aktualität</t>
  </si>
  <si>
    <t>Abzug je Formatfehler</t>
  </si>
  <si>
    <t>Wirkt zusätzlich und kann den Score bis auf null drücken. Ein Datensatz mit vollständigen, aber unbrauchbar formatierten Feldern ist nicht vollständig, sondern falsch.</t>
  </si>
  <si>
    <t>Als aktuell gilt eine Änderung binnen … Tagen</t>
  </si>
  <si>
    <t>Bestand und Nacharbeitskosten</t>
  </si>
  <si>
    <t>Stichtag dieser Auswertung</t>
  </si>
  <si>
    <t>Bezugstag für die Aktualität. Bewusst kein TODAY().</t>
  </si>
  <si>
    <t>Datensätze im Gesamtbestand</t>
  </si>
  <si>
    <t>Nur der aktiv genutzte Bestand, nicht das Archiv.</t>
  </si>
  <si>
    <t>Nacharbeit je fehlerhaftem Datensatz in Minuten</t>
  </si>
  <si>
    <t>Suchen, nachfragen, korrigieren, doppelt anrufen. Sechs Minuten sind eine vorsichtige Annahme und keine Messung — wer sie messen kann, sollte den eigenen Wert eintragen.</t>
  </si>
  <si>
    <t>Interner Stundensatz</t>
  </si>
  <si>
    <t>Vollkosten je Stunde Vertriebs- oder Backoffice-Zeit.</t>
  </si>
  <si>
    <t>Zielscore</t>
  </si>
  <si>
    <t>Hundert Prozent sind kein Ziel, sondern eine Ausrede: Ein Bestand ohne jeden Fehler kostet mehr, als er einbringt.</t>
  </si>
  <si>
    <t>Ergebnis der Stichprobe und Hochrechnung</t>
  </si>
  <si>
    <t>Geprüfte Datensätze</t>
  </si>
  <si>
    <t>Durchschnittliche Vollständigkeit</t>
  </si>
  <si>
    <t>Dublettenquote</t>
  </si>
  <si>
    <t>Verdachtsfälle, nicht bestätigte Dubletten — die Bestätigung kostet mehr Zeit als das Audit.</t>
  </si>
  <si>
    <t>Aktualitätsquote</t>
  </si>
  <si>
    <t>Die einzige Quote dieser Liste, bei der ein schlechter Wert nicht nur Geld kostet.</t>
  </si>
  <si>
    <t>Datenqualitäts-Score gesamt</t>
  </si>
  <si>
    <t>Mittel der Einzelscores — nicht der Score des Mittelwerts. Ausreißer bleiben so sichtbar.</t>
  </si>
  <si>
    <t>Geschätzt fehlerhafte Datensätze im Bestand</t>
  </si>
  <si>
    <t>Hochgerechnet aus der Stichprobe. Die Genauigkeit steht und fällt mit ihrer Größe.</t>
  </si>
  <si>
    <t>Nacharbeitskosten je Jahr beim heutigen Score</t>
  </si>
  <si>
    <t>Die Zahl, die eine Datenqualitätsdiskussion beendet: Sie steht in derselben Einheit wie das Budget, mit dem man sie beheben würde.</t>
  </si>
  <si>
    <t>Nacharbeitskosten je Jahr beim Zielscore</t>
  </si>
  <si>
    <t>Einsparpotenzial je Jahr</t>
  </si>
  <si>
    <t>Der Betrag, gegen den eine Maßnahme gerechnet wird. Liegt sie darüber, ist sie zu teuer — und das ist ein gutes Argument, sie kleiner zu schneiden statt sie zu streichen.</t>
  </si>
  <si>
    <t>Der Datenqualitäts-Score auf der Website rechnet nach derselben Formel: gewichtete Vollständigkeit, Dubletten, Aktualität, gepflegte Phase und dokumentierte Einwilligung, abzüglich der Formatfehler. Wer beides mit denselben Eingaben füttert, muss dieselbe Zahl bekommen.</t>
  </si>
  <si>
    <t>Maßnahme</t>
  </si>
  <si>
    <t>Was sich dadurch ändert</t>
  </si>
  <si>
    <t>Frist</t>
  </si>
  <si>
    <t>Status</t>
  </si>
  <si>
    <t>Aufwand geschätzt</t>
  </si>
  <si>
    <t>Umgesetzt am</t>
  </si>
  <si>
    <t>Wirkung im nächsten Audit</t>
  </si>
  <si>
    <t>Pflichtfelder im CRM technisch erzwingen</t>
  </si>
  <si>
    <t>Ohne Vorname, Nachname, Kontaktweg und Quelle lässt sich kein Datensatz speichern.</t>
  </si>
  <si>
    <t>CRM-Administration</t>
  </si>
  <si>
    <t>in Arbeit</t>
  </si>
  <si>
    <t>Dublettenprüfung beim Anlegen aktivieren</t>
  </si>
  <si>
    <t>Abgleich über E-Mail und Telefonnummer, Warnung vor dem Speichern.</t>
  </si>
  <si>
    <t>offen</t>
  </si>
  <si>
    <t>Verantwortlichen erzwingen</t>
  </si>
  <si>
    <t>Kein Datensatz ohne zugeordnete Person — „unbekannt" ist kein Verantwortlicher.</t>
  </si>
  <si>
    <t>Vertriebsleitung</t>
  </si>
  <si>
    <t>Bestand älter als 18 Monate sichten</t>
  </si>
  <si>
    <t>Aktualisieren, anonymisieren oder nach Löschfrist entfernen.</t>
  </si>
  <si>
    <t>Backoffice</t>
  </si>
  <si>
    <t>Quellenliste und Statusdefinition verbindlich machen</t>
  </si>
  <si>
    <t>Freitext in beiden Feldern abschalten.</t>
  </si>
  <si>
    <t>Audit wiederholen</t>
  </si>
  <si>
    <t>Dieselbe Stichprobengröße, dieselben Kriterien, drei Monate später.</t>
  </si>
  <si>
    <t>Die letzte Maßnahme ist die wichtigste: das Audit mit derselben Stichprobengröße und denselben Kriterien zu wiederholen. Ein einmalig gemessener Score ist eine Momentaufnahme; erst der zweite Messpunkt sagt, ob die Maßnahmen gewirkt haben oder ob nur die Stichprobe eine andere war.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</si>
</sst>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.MM.YYYY"/>
    <numFmt numFmtId="165" formatCode="0.0 %"/>
    <numFmt numFmtId="166" formatCode="#,##0 €"/>
  </numFmts>
  <fonts count="8" x14ac:knownFonts="1">
    <font>
      <color theme="1"/>
      <family val="2"/>
      <scheme val="minor"/>
      <sz val="11"/>
      <name val="Calibri"/>
    </font>
    <font>
      <color rgb="FF18181B"/>
      <sz val="10"/>
      <name val="Arial"/>
    </font>
    <font>
      <b/>
      <color rgb="FF18181B"/>
      <sz val="20"/>
      <name val="Arial"/>
    </font>
    <font>
      <color rgb="FF6B6B74"/>
      <sz val="11"/>
      <name val="Arial"/>
    </font>
    <font>
      <b/>
      <color rgb="FF6B6B74"/>
      <sz val="10"/>
      <name val="Arial"/>
    </font>
    <font>
      <b/>
      <color rgb="FF18181B"/>
      <sz val="10"/>
      <name val="Arial"/>
    </font>
    <font>
      <color rgb="FF6B6B74"/>
      <sz val="9"/>
      <name val="Arial"/>
    </font>
    <font>
      <b/>
      <color rgb="FFB8461E"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AF7F5"/>
      </patternFill>
    </fill>
    <fill>
      <patternFill patternType="solid">
        <fgColor rgb="FFFDF6F2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B8461E"/>
      </bottom>
      <diagonal/>
    </border>
    <border>
      <left/>
      <right/>
      <top style="thin">
        <color rgb="FFE4E4E8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3" fontId="1" fillId="0" borderId="0" xfId="0" applyNumberFormat="1" applyFont="1"/>
    <xf numFmtId="3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3" fontId="1" fillId="3" borderId="0" xfId="0" applyNumberFormat="1" applyFont="1" applyFill="1" applyAlignment="1" applyProtection="1">
      <alignment horizontal="right" vertical="top" indent="1"/>
      <protection locked="0"/>
    </xf>
    <xf numFmtId="0" fontId="5" fillId="3" borderId="0" xfId="0" applyFont="1" applyFill="1" applyAlignment="1" applyProtection="1">
      <alignment vertical="top" indent="1"/>
      <protection locked="0"/>
    </xf>
    <xf numFmtId="0" fontId="1" fillId="3" borderId="0" xfId="0" applyFont="1" applyFill="1" applyAlignment="1" applyProtection="1">
      <alignment vertical="top" indent="1"/>
      <protection locked="0"/>
    </xf>
    <xf numFmtId="0" fontId="1" fillId="3" borderId="0" xfId="0" applyFont="1" applyFill="1" applyAlignment="1" applyProtection="1">
      <alignment vertical="top" wrapText="1" indent="1"/>
      <protection locked="0"/>
    </xf>
    <xf numFmtId="3" fontId="1" fillId="0" borderId="0" xfId="0" applyNumberFormat="1" applyFont="1" applyAlignment="1">
      <alignment vertical="top"/>
    </xf>
    <xf numFmtId="0" fontId="6" fillId="0" borderId="0" xfId="0" applyFont="1" applyAlignment="1">
      <alignment vertical="top" wrapText="1" indent="1"/>
    </xf>
    <xf numFmtId="164" fontId="1" fillId="0" borderId="0" xfId="0" applyNumberFormat="1" applyFont="1"/>
    <xf numFmtId="165" fontId="1" fillId="0" borderId="0" xfId="0" applyNumberFormat="1" applyFont="1"/>
    <xf numFmtId="164" fontId="5" fillId="2" borderId="1" xfId="0" applyNumberFormat="1" applyFont="1" applyFill="1" applyBorder="1" applyAlignment="1">
      <alignment vertical="center" wrapText="1"/>
    </xf>
    <xf numFmtId="165" fontId="5" fillId="2" borderId="1" xfId="0" applyNumberFormat="1" applyFont="1" applyFill="1" applyBorder="1" applyAlignment="1">
      <alignment vertical="center" wrapText="1"/>
    </xf>
    <xf numFmtId="164" fontId="1" fillId="3" borderId="0" xfId="0" applyNumberFormat="1" applyFont="1" applyFill="1" applyAlignment="1" applyProtection="1">
      <alignment horizontal="right" vertical="top" indent="1"/>
      <protection locked="0"/>
    </xf>
    <xf numFmtId="3" fontId="1" fillId="0" borderId="0" xfId="0" applyNumberFormat="1" applyFont="1" applyAlignment="1" applyProtection="1">
      <alignment horizontal="right" vertical="top" indent="1"/>
    </xf>
    <xf numFmtId="165" fontId="1" fillId="0" borderId="0" xfId="0" applyNumberFormat="1" applyFont="1" applyAlignment="1" applyProtection="1">
      <alignment horizontal="right" vertical="top" indent="1"/>
    </xf>
    <xf numFmtId="0" fontId="1" fillId="0" borderId="0" xfId="0" applyFont="1" applyAlignment="1" applyProtection="1">
      <alignment vertical="top" indent="1"/>
    </xf>
    <xf numFmtId="0" fontId="1" fillId="0" borderId="0" xfId="0" applyFont="1" applyAlignment="1" applyProtection="1">
      <alignment vertical="top" indent="2"/>
    </xf>
    <xf numFmtId="0" fontId="7" fillId="2" borderId="2" xfId="0" applyFont="1" applyFill="1" applyBorder="1"/>
    <xf numFmtId="0" fontId="1" fillId="2" borderId="2" xfId="0" applyFont="1" applyFill="1" applyBorder="1"/>
    <xf numFmtId="165" fontId="1" fillId="3" borderId="0" xfId="0" applyNumberFormat="1" applyFont="1" applyFill="1" applyAlignment="1" applyProtection="1">
      <alignment horizontal="right" vertical="top" indent="1"/>
      <protection locked="0"/>
    </xf>
    <xf numFmtId="164" fontId="1" fillId="3" borderId="0" xfId="0" applyNumberFormat="1" applyFont="1" applyFill="1" applyAlignment="1" applyProtection="1">
      <alignment vertical="top"/>
      <protection locked="0"/>
    </xf>
    <xf numFmtId="166" fontId="1" fillId="3" borderId="0" xfId="0" applyNumberFormat="1" applyFont="1" applyFill="1" applyAlignment="1" applyProtection="1">
      <alignment horizontal="right" vertical="top" indent="1"/>
      <protection locked="0"/>
    </xf>
    <xf numFmtId="3" fontId="5" fillId="0" borderId="0" xfId="0" applyNumberFormat="1" applyFont="1" applyAlignment="1" applyProtection="1">
      <alignment horizontal="right" vertical="top" indent="1"/>
    </xf>
    <xf numFmtId="165" fontId="5" fillId="0" borderId="0" xfId="0" applyNumberFormat="1" applyFont="1" applyAlignment="1" applyProtection="1">
      <alignment horizontal="right" vertical="top" indent="1"/>
    </xf>
    <xf numFmtId="0" fontId="5" fillId="0" borderId="0" xfId="0" applyFont="1" applyAlignment="1" applyProtection="1">
      <alignment horizontal="right" vertical="top" indent="1"/>
    </xf>
    <xf numFmtId="166" fontId="5" fillId="0" borderId="0" xfId="0" applyNumberFormat="1" applyFont="1" applyAlignment="1" applyProtection="1">
      <alignment horizontal="right" vertical="top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238250" cy="4953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9"/>
  <sheetViews>
    <sheetView workbookViewId="0" showGridLines="0"/>
  </sheetViews>
  <sheetFormatPr defaultRowHeight="15" outlineLevelRow="0" outlineLevelCol="0" x14ac:dyDescent="55"/>
  <cols>
    <col min="1" max="1" width="24" style="1" customWidth="1"/>
    <col min="2" max="2" width="62" style="2" customWidth="1"/>
  </cols>
  <sheetData>
    <row r="1" ht="44" customHeight="1" x14ac:dyDescent="0.25"/>
    <row r="4" spans="1:1" x14ac:dyDescent="0.25">
      <c r="A4" s="3" t="s">
        <v>0</v>
      </c>
    </row>
    <row r="5" spans="1:1" x14ac:dyDescent="0.25">
      <c r="A5" s="4" t="s">
        <v>1</v>
      </c>
    </row>
    <row r="7" spans="1:2" x14ac:dyDescent="0.25">
      <c r="A7" s="5" t="s">
        <v>2</v>
      </c>
      <c r="B7" s="2" t="s">
        <v>3</v>
      </c>
    </row>
    <row r="8" spans="1:2" x14ac:dyDescent="0.25">
      <c r="A8" s="5" t="s">
        <v>4</v>
      </c>
      <c r="B8" s="2">
        <v>1</v>
      </c>
    </row>
    <row r="9" spans="1:2" x14ac:dyDescent="0.25">
      <c r="A9" s="5" t="s">
        <v>5</v>
      </c>
      <c r="B9" s="2" t="s">
        <v>6</v>
      </c>
    </row>
    <row r="11" spans="1:1" x14ac:dyDescent="0.25">
      <c r="A11" s="6" t="s">
        <v>7</v>
      </c>
    </row>
    <row r="12" ht="13" customHeight="1" spans="1:2" x14ac:dyDescent="0.25">
      <c r="A12" s="7" t="s">
        <v>8</v>
      </c>
      <c r="B12" s="2" t="s">
        <v>9</v>
      </c>
    </row>
    <row r="13" ht="23.5" customHeight="1" spans="1:2" x14ac:dyDescent="0.25">
      <c r="A13" s="7" t="s">
        <v>10</v>
      </c>
      <c r="B13" s="2" t="s">
        <v>11</v>
      </c>
    </row>
    <row r="14" ht="13" customHeight="1" spans="1:2" x14ac:dyDescent="0.25">
      <c r="A14" s="7" t="s">
        <v>12</v>
      </c>
      <c r="B14" s="2" t="s">
        <v>13</v>
      </c>
    </row>
    <row r="15" ht="23.5" customHeight="1" spans="1:2" x14ac:dyDescent="0.25">
      <c r="A15" s="7" t="s">
        <v>14</v>
      </c>
      <c r="B15" s="2" t="s">
        <v>15</v>
      </c>
    </row>
    <row r="16" ht="23.5" customHeight="1" spans="1:2" x14ac:dyDescent="0.25">
      <c r="A16" s="7" t="s">
        <v>16</v>
      </c>
      <c r="B16" s="2" t="s">
        <v>17</v>
      </c>
    </row>
    <row r="17" ht="13" customHeight="1" spans="1:2" x14ac:dyDescent="0.25">
      <c r="A17" s="7" t="s">
        <v>18</v>
      </c>
      <c r="B17" s="2" t="s">
        <v>19</v>
      </c>
    </row>
    <row r="19" ht="46" customHeight="1" spans="1:2" x14ac:dyDescent="0.25">
      <c r="A19" s="8" t="s">
        <v>20</v>
      </c>
      <c r="B19" s="8"/>
    </row>
  </sheetData>
  <sheetProtection sheet="1" insertRows="0" deleteRows="0" sort="0" autoFilter="0"/>
  <mergeCells count="1">
    <mergeCell ref="A19:B19"/>
  </mergeCells>
  <pageMargins left="0.6" right="0.4" top="0.6" bottom="0.6" header="0.3" footer="0.3"/>
  <pageSetup paperSize="9" orientation="portrait" horizontalDpi="4294967295" verticalDpi="4294967295" scale="100" fitToWidth="1" fitToHeight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6" style="9" customWidth="1"/>
    <col min="2" max="3" width="20" style="1" customWidth="1"/>
    <col min="4" max="5" width="14" style="1" customWidth="1"/>
    <col min="6" max="6" width="12" style="1" customWidth="1"/>
    <col min="7" max="7" width="34" style="1" customWidth="1"/>
    <col min="8" max="8" width="46" style="1" customWidth="1"/>
    <col min="9" max="9" width="28" style="1" customWidth="1"/>
  </cols>
  <sheetData>
    <row r="1" ht="55" customHeight="1" spans="1:9" x14ac:dyDescent="0.25">
      <c r="A1" s="10" t="s">
        <v>21</v>
      </c>
      <c r="B1" s="11" t="s">
        <v>22</v>
      </c>
      <c r="C1" s="11" t="s">
        <v>23</v>
      </c>
      <c r="D1" s="11" t="s">
        <v>24</v>
      </c>
      <c r="E1" s="11" t="s">
        <v>25</v>
      </c>
      <c r="F1" s="11" t="s">
        <v>26</v>
      </c>
      <c r="G1" s="11" t="s">
        <v>27</v>
      </c>
      <c r="H1" s="11" t="s">
        <v>28</v>
      </c>
      <c r="I1" s="11" t="s">
        <v>29</v>
      </c>
    </row>
    <row r="2" ht="13" customHeight="1" spans="1:9" x14ac:dyDescent="0.25">
      <c r="A2" s="12">
        <v>1</v>
      </c>
      <c r="B2" s="13" t="s">
        <v>30</v>
      </c>
      <c r="C2" s="14" t="s">
        <v>31</v>
      </c>
      <c r="D2" s="14" t="s">
        <v>32</v>
      </c>
      <c r="E2" s="14" t="s">
        <v>33</v>
      </c>
      <c r="F2" s="14" t="s">
        <v>34</v>
      </c>
      <c r="G2" s="14" t="s">
        <v>35</v>
      </c>
      <c r="H2" s="15" t="s">
        <v>36</v>
      </c>
      <c r="I2" s="14"/>
    </row>
    <row r="3" ht="13" customHeight="1" spans="1:9" x14ac:dyDescent="0.25">
      <c r="A3" s="12">
        <v>2</v>
      </c>
      <c r="B3" s="13" t="s">
        <v>37</v>
      </c>
      <c r="C3" s="14" t="s">
        <v>38</v>
      </c>
      <c r="D3" s="14" t="s">
        <v>39</v>
      </c>
      <c r="E3" s="14" t="s">
        <v>40</v>
      </c>
      <c r="F3" s="14" t="s">
        <v>34</v>
      </c>
      <c r="G3" s="14" t="s">
        <v>41</v>
      </c>
      <c r="H3" s="15" t="s">
        <v>42</v>
      </c>
      <c r="I3" s="14"/>
    </row>
    <row r="4" ht="13" customHeight="1" spans="1:9" x14ac:dyDescent="0.25">
      <c r="A4" s="12">
        <v>3</v>
      </c>
      <c r="B4" s="13" t="s">
        <v>43</v>
      </c>
      <c r="C4" s="14" t="s">
        <v>44</v>
      </c>
      <c r="D4" s="14" t="s">
        <v>39</v>
      </c>
      <c r="E4" s="14" t="s">
        <v>40</v>
      </c>
      <c r="F4" s="14" t="s">
        <v>34</v>
      </c>
      <c r="G4" s="14" t="s">
        <v>45</v>
      </c>
      <c r="H4" s="15" t="s">
        <v>46</v>
      </c>
      <c r="I4" s="14"/>
    </row>
    <row r="5" ht="13" customHeight="1" spans="1:9" x14ac:dyDescent="0.25">
      <c r="A5" s="12">
        <v>4</v>
      </c>
      <c r="B5" s="13" t="s">
        <v>47</v>
      </c>
      <c r="C5" s="14" t="s">
        <v>48</v>
      </c>
      <c r="D5" s="14" t="s">
        <v>39</v>
      </c>
      <c r="E5" s="14" t="s">
        <v>33</v>
      </c>
      <c r="F5" s="14" t="s">
        <v>34</v>
      </c>
      <c r="G5" s="14" t="s">
        <v>49</v>
      </c>
      <c r="H5" s="15" t="s">
        <v>50</v>
      </c>
      <c r="I5" s="14"/>
    </row>
    <row r="6" ht="13" customHeight="1" spans="1:9" x14ac:dyDescent="0.25">
      <c r="A6" s="12">
        <v>5</v>
      </c>
      <c r="B6" s="13" t="s">
        <v>51</v>
      </c>
      <c r="C6" s="14" t="s">
        <v>52</v>
      </c>
      <c r="D6" s="14" t="s">
        <v>39</v>
      </c>
      <c r="E6" s="14" t="s">
        <v>33</v>
      </c>
      <c r="F6" s="14" t="s">
        <v>34</v>
      </c>
      <c r="G6" s="14" t="s">
        <v>53</v>
      </c>
      <c r="H6" s="15" t="s">
        <v>54</v>
      </c>
      <c r="I6" s="14"/>
    </row>
    <row r="7" ht="13" customHeight="1" spans="1:9" x14ac:dyDescent="0.25">
      <c r="A7" s="12">
        <v>6</v>
      </c>
      <c r="B7" s="13" t="s">
        <v>55</v>
      </c>
      <c r="C7" s="14" t="s">
        <v>56</v>
      </c>
      <c r="D7" s="14" t="s">
        <v>32</v>
      </c>
      <c r="E7" s="14" t="s">
        <v>33</v>
      </c>
      <c r="F7" s="14" t="s">
        <v>34</v>
      </c>
      <c r="G7" s="14" t="s">
        <v>57</v>
      </c>
      <c r="H7" s="15" t="s">
        <v>58</v>
      </c>
      <c r="I7" s="14"/>
    </row>
    <row r="8" ht="13" customHeight="1" spans="1:9" x14ac:dyDescent="0.25">
      <c r="A8" s="12">
        <v>7</v>
      </c>
      <c r="B8" s="13" t="s">
        <v>59</v>
      </c>
      <c r="C8" s="14" t="s">
        <v>60</v>
      </c>
      <c r="D8" s="14" t="s">
        <v>32</v>
      </c>
      <c r="E8" s="14" t="s">
        <v>33</v>
      </c>
      <c r="F8" s="14" t="s">
        <v>34</v>
      </c>
      <c r="G8" s="14" t="s">
        <v>61</v>
      </c>
      <c r="H8" s="15" t="s">
        <v>62</v>
      </c>
      <c r="I8" s="14"/>
    </row>
    <row r="9" ht="13" customHeight="1" spans="1:9" x14ac:dyDescent="0.25">
      <c r="A9" s="12">
        <v>8</v>
      </c>
      <c r="B9" s="13" t="s">
        <v>63</v>
      </c>
      <c r="C9" s="14" t="s">
        <v>64</v>
      </c>
      <c r="D9" s="14" t="s">
        <v>32</v>
      </c>
      <c r="E9" s="14" t="s">
        <v>33</v>
      </c>
      <c r="F9" s="14" t="s">
        <v>34</v>
      </c>
      <c r="G9" s="14" t="s">
        <v>65</v>
      </c>
      <c r="H9" s="15" t="s">
        <v>62</v>
      </c>
      <c r="I9" s="14"/>
    </row>
    <row r="10" ht="13" customHeight="1" spans="1:9" x14ac:dyDescent="0.25">
      <c r="A10" s="12">
        <v>9</v>
      </c>
      <c r="B10" s="13" t="s">
        <v>66</v>
      </c>
      <c r="C10" s="14" t="s">
        <v>67</v>
      </c>
      <c r="D10" s="14" t="s">
        <v>68</v>
      </c>
      <c r="E10" s="14" t="s">
        <v>33</v>
      </c>
      <c r="F10" s="14" t="s">
        <v>34</v>
      </c>
      <c r="G10" s="14" t="s">
        <v>69</v>
      </c>
      <c r="H10" s="15" t="s">
        <v>70</v>
      </c>
      <c r="I10" s="14"/>
    </row>
    <row r="11" ht="13" customHeight="1" spans="1:9" x14ac:dyDescent="0.25">
      <c r="A11" s="12">
        <v>10</v>
      </c>
      <c r="B11" s="13" t="s">
        <v>71</v>
      </c>
      <c r="C11" s="14" t="s">
        <v>72</v>
      </c>
      <c r="D11" s="14" t="s">
        <v>68</v>
      </c>
      <c r="E11" s="14" t="s">
        <v>33</v>
      </c>
      <c r="F11" s="14" t="s">
        <v>34</v>
      </c>
      <c r="G11" s="14" t="s">
        <v>73</v>
      </c>
      <c r="H11" s="15" t="s">
        <v>74</v>
      </c>
      <c r="I11" s="14"/>
    </row>
    <row r="12" ht="13" customHeight="1" spans="1:9" x14ac:dyDescent="0.25">
      <c r="A12" s="12">
        <v>11</v>
      </c>
      <c r="B12" s="13" t="s">
        <v>75</v>
      </c>
      <c r="C12" s="14" t="s">
        <v>76</v>
      </c>
      <c r="D12" s="14" t="s">
        <v>68</v>
      </c>
      <c r="E12" s="14" t="s">
        <v>33</v>
      </c>
      <c r="F12" s="14" t="s">
        <v>34</v>
      </c>
      <c r="G12" s="14" t="s">
        <v>77</v>
      </c>
      <c r="H12" s="15" t="s">
        <v>74</v>
      </c>
      <c r="I12" s="14"/>
    </row>
    <row r="13" ht="13" customHeight="1" spans="1:9" x14ac:dyDescent="0.25">
      <c r="A13" s="12">
        <v>12</v>
      </c>
      <c r="B13" s="13" t="s">
        <v>78</v>
      </c>
      <c r="C13" s="14" t="s">
        <v>79</v>
      </c>
      <c r="D13" s="14" t="s">
        <v>32</v>
      </c>
      <c r="E13" s="14" t="s">
        <v>33</v>
      </c>
      <c r="F13" s="14" t="s">
        <v>34</v>
      </c>
      <c r="G13" s="14" t="s">
        <v>77</v>
      </c>
      <c r="H13" s="15" t="s">
        <v>62</v>
      </c>
      <c r="I13" s="14"/>
    </row>
    <row r="14" ht="13" customHeight="1" spans="1:9" x14ac:dyDescent="0.25">
      <c r="A14" s="12">
        <v>13</v>
      </c>
      <c r="B14" s="13" t="s">
        <v>80</v>
      </c>
      <c r="C14" s="14" t="s">
        <v>81</v>
      </c>
      <c r="D14" s="14" t="s">
        <v>39</v>
      </c>
      <c r="E14" s="14" t="s">
        <v>33</v>
      </c>
      <c r="F14" s="14" t="s">
        <v>34</v>
      </c>
      <c r="G14" s="14" t="s">
        <v>82</v>
      </c>
      <c r="H14" s="15" t="s">
        <v>83</v>
      </c>
      <c r="I14" s="14"/>
    </row>
    <row r="15" ht="13" customHeight="1" spans="1:9" x14ac:dyDescent="0.25">
      <c r="A15" s="12">
        <v>14</v>
      </c>
      <c r="B15" s="13" t="s">
        <v>84</v>
      </c>
      <c r="C15" s="14" t="s">
        <v>85</v>
      </c>
      <c r="D15" s="14" t="s">
        <v>32</v>
      </c>
      <c r="E15" s="14" t="s">
        <v>33</v>
      </c>
      <c r="F15" s="14" t="s">
        <v>34</v>
      </c>
      <c r="G15" s="14" t="s">
        <v>86</v>
      </c>
      <c r="H15" s="15" t="s">
        <v>87</v>
      </c>
      <c r="I15" s="14"/>
    </row>
    <row r="16" ht="13" customHeight="1" spans="1:9" x14ac:dyDescent="0.25">
      <c r="A16" s="12">
        <v>15</v>
      </c>
      <c r="B16" s="13" t="s">
        <v>88</v>
      </c>
      <c r="C16" s="14" t="s">
        <v>89</v>
      </c>
      <c r="D16" s="14" t="s">
        <v>39</v>
      </c>
      <c r="E16" s="14" t="s">
        <v>33</v>
      </c>
      <c r="F16" s="14" t="s">
        <v>90</v>
      </c>
      <c r="G16" s="14" t="s">
        <v>91</v>
      </c>
      <c r="H16" s="15" t="s">
        <v>92</v>
      </c>
      <c r="I16" s="14"/>
    </row>
    <row r="17" ht="13" customHeight="1" spans="1:9" x14ac:dyDescent="0.25">
      <c r="A17" s="12">
        <v>16</v>
      </c>
      <c r="B17" s="13" t="s">
        <v>93</v>
      </c>
      <c r="C17" s="14" t="s">
        <v>94</v>
      </c>
      <c r="D17" s="14" t="s">
        <v>39</v>
      </c>
      <c r="E17" s="14" t="s">
        <v>33</v>
      </c>
      <c r="F17" s="14" t="s">
        <v>90</v>
      </c>
      <c r="G17" s="14" t="s">
        <v>95</v>
      </c>
      <c r="H17" s="15" t="s">
        <v>96</v>
      </c>
      <c r="I17" s="14"/>
    </row>
    <row r="18" ht="13" customHeight="1" spans="1:9" x14ac:dyDescent="0.25">
      <c r="A18" s="12">
        <v>17</v>
      </c>
      <c r="B18" s="13" t="s">
        <v>97</v>
      </c>
      <c r="C18" s="14" t="s">
        <v>98</v>
      </c>
      <c r="D18" s="14" t="s">
        <v>32</v>
      </c>
      <c r="E18" s="14" t="s">
        <v>33</v>
      </c>
      <c r="F18" s="14" t="s">
        <v>34</v>
      </c>
      <c r="G18" s="14" t="s">
        <v>99</v>
      </c>
      <c r="H18" s="15" t="s">
        <v>100</v>
      </c>
      <c r="I18" s="14"/>
    </row>
    <row r="19" ht="13" customHeight="1" spans="1:9" x14ac:dyDescent="0.25">
      <c r="A19" s="12">
        <v>18</v>
      </c>
      <c r="B19" s="13" t="s">
        <v>101</v>
      </c>
      <c r="C19" s="14" t="s">
        <v>102</v>
      </c>
      <c r="D19" s="14" t="s">
        <v>32</v>
      </c>
      <c r="E19" s="14" t="s">
        <v>33</v>
      </c>
      <c r="F19" s="14" t="s">
        <v>34</v>
      </c>
      <c r="G19" s="14" t="s">
        <v>103</v>
      </c>
      <c r="H19" s="15" t="s">
        <v>62</v>
      </c>
      <c r="I19" s="14"/>
    </row>
    <row r="20" ht="13" customHeight="1" spans="1:9" x14ac:dyDescent="0.25">
      <c r="A20" s="12">
        <v>19</v>
      </c>
      <c r="B20" s="13" t="s">
        <v>104</v>
      </c>
      <c r="C20" s="14" t="s">
        <v>105</v>
      </c>
      <c r="D20" s="14" t="s">
        <v>32</v>
      </c>
      <c r="E20" s="14" t="s">
        <v>33</v>
      </c>
      <c r="F20" s="14" t="s">
        <v>34</v>
      </c>
      <c r="G20" s="14" t="s">
        <v>106</v>
      </c>
      <c r="H20" s="15" t="s">
        <v>100</v>
      </c>
      <c r="I20" s="14"/>
    </row>
    <row r="21" ht="13" customHeight="1" spans="1:9" x14ac:dyDescent="0.25">
      <c r="A21" s="12">
        <v>20</v>
      </c>
      <c r="B21" s="13" t="s">
        <v>107</v>
      </c>
      <c r="C21" s="14" t="s">
        <v>108</v>
      </c>
      <c r="D21" s="14" t="s">
        <v>39</v>
      </c>
      <c r="E21" s="14" t="s">
        <v>33</v>
      </c>
      <c r="F21" s="14" t="s">
        <v>34</v>
      </c>
      <c r="G21" s="14" t="s">
        <v>109</v>
      </c>
      <c r="H21" s="15" t="s">
        <v>110</v>
      </c>
      <c r="I21" s="14"/>
    </row>
    <row r="22" ht="13" customHeight="1" spans="1:9" x14ac:dyDescent="0.25">
      <c r="A22" s="12">
        <v>21</v>
      </c>
      <c r="B22" s="13" t="s">
        <v>111</v>
      </c>
      <c r="C22" s="14" t="s">
        <v>112</v>
      </c>
      <c r="D22" s="14" t="s">
        <v>39</v>
      </c>
      <c r="E22" s="14" t="s">
        <v>33</v>
      </c>
      <c r="F22" s="14" t="s">
        <v>34</v>
      </c>
      <c r="G22" s="14" t="s">
        <v>113</v>
      </c>
      <c r="H22" s="15" t="s">
        <v>114</v>
      </c>
      <c r="I22" s="14"/>
    </row>
    <row r="23" spans="1:9" x14ac:dyDescent="0.25">
      <c r="A23" s="12"/>
      <c r="B23" s="14"/>
      <c r="C23" s="14"/>
      <c r="D23" s="14"/>
      <c r="E23" s="14"/>
      <c r="F23" s="14"/>
      <c r="G23" s="14"/>
      <c r="H23" s="15"/>
      <c r="I23" s="14"/>
    </row>
    <row r="24" spans="1:9" x14ac:dyDescent="0.25">
      <c r="A24" s="12"/>
      <c r="B24" s="14"/>
      <c r="C24" s="14"/>
      <c r="D24" s="14"/>
      <c r="E24" s="14"/>
      <c r="F24" s="14"/>
      <c r="G24" s="14"/>
      <c r="H24" s="15"/>
      <c r="I24" s="14"/>
    </row>
    <row r="25" spans="1:9" x14ac:dyDescent="0.25">
      <c r="A25" s="12"/>
      <c r="B25" s="14"/>
      <c r="C25" s="14"/>
      <c r="D25" s="14"/>
      <c r="E25" s="14"/>
      <c r="F25" s="14"/>
      <c r="G25" s="14"/>
      <c r="H25" s="15"/>
      <c r="I25" s="14"/>
    </row>
    <row r="26" spans="1:9" x14ac:dyDescent="0.25">
      <c r="A26" s="12"/>
      <c r="B26" s="14"/>
      <c r="C26" s="14"/>
      <c r="D26" s="14"/>
      <c r="E26" s="14"/>
      <c r="F26" s="14"/>
      <c r="G26" s="14"/>
      <c r="H26" s="15"/>
      <c r="I26" s="14"/>
    </row>
    <row r="27" spans="1:9" x14ac:dyDescent="0.25">
      <c r="A27" s="12"/>
      <c r="B27" s="14"/>
      <c r="C27" s="14"/>
      <c r="D27" s="14"/>
      <c r="E27" s="14"/>
      <c r="F27" s="14"/>
      <c r="G27" s="14"/>
      <c r="H27" s="15"/>
      <c r="I27" s="14"/>
    </row>
    <row r="29" ht="23.5" customHeight="1" spans="1:9" x14ac:dyDescent="0.25">
      <c r="A29" s="16"/>
      <c r="B29" s="17" t="s">
        <v>115</v>
      </c>
      <c r="C29" s="17"/>
      <c r="D29" s="17"/>
      <c r="E29" s="17"/>
      <c r="F29" s="17"/>
      <c r="G29" s="17"/>
      <c r="H29" s="17"/>
      <c r="I29" s="17"/>
    </row>
  </sheetData>
  <sheetProtection sheet="1" insertRows="0" deleteRows="0" sort="0" autoFilter="0"/>
  <autoFilter ref="A1:I1"/>
  <mergeCells count="1">
    <mergeCell ref="B29:I29"/>
  </mergeCells>
  <dataValidations count="4">
    <dataValidation type="list" showErrorMessage="1" errorTitle="Nicht in der Liste" error="Zulässig sind: Pflicht, bedingt, optional" sqref="D10:D27">
      <formula1>"Pflicht,bedingt,optional"</formula1>
    </dataValidation>
    <dataValidation type="list" showErrorMessage="1" errorTitle="Nicht in der Liste" error="Zulässig sind: Pflicht, bedingt, optional" sqref="D2:D27">
      <formula1>"Pflicht,bedingt,optional"</formula1>
    </dataValidation>
    <dataValidation type="list" showErrorMessage="1" errorTitle="Nicht in der Liste" error="Zulässig sind: ja, nein" sqref="E10:E27">
      <formula1>"ja,nein"</formula1>
    </dataValidation>
    <dataValidation type="list" showErrorMessage="1" errorTitle="Nicht in der Liste" error="Zulässig sind: ja, nein" sqref="E2:E27">
      <formula1>"ja,nein"</formula1>
    </dataValidation>
  </dataValidations>
  <pageMargins left="0.6" right="0.4" top="0.6" bottom="0.6" header="0.3" footer="0.3"/>
  <pageSetup paperSize="9" orientation="landscape" horizontalDpi="4294967295" verticalDpi="4294967295" scale="66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6" style="9" customWidth="1"/>
    <col min="2" max="2" width="13" style="1" customWidth="1"/>
    <col min="3" max="3" width="18" style="1" customWidth="1"/>
    <col min="4" max="4" width="13" style="18" customWidth="1"/>
    <col min="5" max="5" width="15" style="18" customWidth="1"/>
    <col min="6" max="6" width="16" style="1" customWidth="1"/>
    <col min="7" max="8" width="12" style="9" customWidth="1"/>
    <col min="9" max="9" width="16" style="19" customWidth="1"/>
    <col min="10" max="10" width="18" style="1" customWidth="1"/>
    <col min="11" max="11" width="13" style="9" customWidth="1"/>
    <col min="12" max="12" width="10" style="1" customWidth="1"/>
    <col min="13" max="14" width="13" style="1" customWidth="1"/>
    <col min="15" max="15" width="13" style="9" customWidth="1"/>
    <col min="16" max="16" width="13" style="19" customWidth="1"/>
    <col min="17" max="17" width="14" style="1" customWidth="1"/>
    <col min="18" max="18" width="28" style="1" customWidth="1"/>
  </cols>
  <sheetData>
    <row r="1" ht="44" customHeight="1" spans="1:18" x14ac:dyDescent="0.25">
      <c r="A1" s="10" t="s">
        <v>21</v>
      </c>
      <c r="B1" s="11" t="s">
        <v>116</v>
      </c>
      <c r="C1" s="11" t="s">
        <v>117</v>
      </c>
      <c r="D1" s="20" t="s">
        <v>118</v>
      </c>
      <c r="E1" s="20" t="s">
        <v>119</v>
      </c>
      <c r="F1" s="11" t="s">
        <v>120</v>
      </c>
      <c r="G1" s="10" t="s">
        <v>121</v>
      </c>
      <c r="H1" s="10" t="s">
        <v>122</v>
      </c>
      <c r="I1" s="21" t="s">
        <v>123</v>
      </c>
      <c r="J1" s="11" t="s">
        <v>124</v>
      </c>
      <c r="K1" s="10" t="s">
        <v>125</v>
      </c>
      <c r="L1" s="11" t="s">
        <v>126</v>
      </c>
      <c r="M1" s="11" t="s">
        <v>127</v>
      </c>
      <c r="N1" s="11" t="s">
        <v>128</v>
      </c>
      <c r="O1" s="10" t="s">
        <v>129</v>
      </c>
      <c r="P1" s="21" t="s">
        <v>130</v>
      </c>
      <c r="Q1" s="11" t="s">
        <v>131</v>
      </c>
      <c r="R1" s="11" t="s">
        <v>29</v>
      </c>
    </row>
    <row r="2" spans="1:18" x14ac:dyDescent="0.25">
      <c r="A2" s="12">
        <v>1</v>
      </c>
      <c r="B2" s="14" t="s">
        <v>132</v>
      </c>
      <c r="C2" s="14" t="s">
        <v>104</v>
      </c>
      <c r="D2" s="22">
        <v>46177</v>
      </c>
      <c r="E2" s="22">
        <v>46239</v>
      </c>
      <c r="F2" s="14" t="s">
        <v>133</v>
      </c>
      <c r="G2" s="12">
        <v>8</v>
      </c>
      <c r="H2" s="23">
        <f>IF($B2="","",COUNTIF(Pflichtfeldkatalog!$D$2:$D$27,"Pflicht"))</f>
        <v>9</v>
      </c>
      <c r="I2" s="24">
        <f>IF(OR($B2="",$H2=0),"",ROUND($G2/$H2,4))</f>
        <v>0.8889</v>
      </c>
      <c r="J2" s="14" t="s">
        <v>33</v>
      </c>
      <c r="K2" s="23">
        <f>IF($E2="","",Auswertung!$B$13-$E2)</f>
        <v>11</v>
      </c>
      <c r="L2" s="25" t="str">
        <f>IF($K2="","",IF($K2&lt;=Auswertung!$B$10,"ja","nein"))</f>
        <v>ja</v>
      </c>
      <c r="M2" s="14" t="s">
        <v>40</v>
      </c>
      <c r="N2" s="14" t="s">
        <v>40</v>
      </c>
      <c r="O2" s="12">
        <v>0</v>
      </c>
      <c r="P2" s="24">
        <f>IF($B2="","",MAX(0,MIN(1,ROUND(Auswertung!$B$4*$I2+Auswertung!$B$5*IF($J2="nein",1,0)+Auswertung!$B$6*IF($L2="ja",1,0)+Auswertung!$B$7*IF($M2="ja",1,0)+Auswertung!$B$8*IF($N2="ja",1,0)-Auswertung!$B$9*$O2,4))))</f>
        <v>0.9556</v>
      </c>
      <c r="Q2" s="26" t="str">
        <f>IF($P2="","",IF($P2&gt;=0.9,"gut",IF($P2&gt;=0.75,"brauchbar",IF($P2&gt;=0.5,"schwach","unbrauchbar"))))</f>
        <v>gut</v>
      </c>
      <c r="R2" s="14"/>
    </row>
    <row r="3" spans="1:18" x14ac:dyDescent="0.25">
      <c r="A3" s="12">
        <v>2</v>
      </c>
      <c r="B3" s="14" t="s">
        <v>134</v>
      </c>
      <c r="C3" s="14" t="s">
        <v>135</v>
      </c>
      <c r="D3" s="22">
        <v>46192</v>
      </c>
      <c r="E3" s="22">
        <v>46231</v>
      </c>
      <c r="F3" s="14" t="s">
        <v>133</v>
      </c>
      <c r="G3" s="12">
        <v>7</v>
      </c>
      <c r="H3" s="23">
        <f>IF($B3="","",COUNTIF(Pflichtfeldkatalog!$D$2:$D$27,"Pflicht"))</f>
        <v>9</v>
      </c>
      <c r="I3" s="24">
        <f>IF(OR($B3="",$H3=0),"",ROUND($G3/$H3,4))</f>
        <v>0.7778</v>
      </c>
      <c r="J3" s="14" t="s">
        <v>33</v>
      </c>
      <c r="K3" s="23">
        <f>IF($E3="","",Auswertung!$B$13-$E3)</f>
        <v>19</v>
      </c>
      <c r="L3" s="25" t="str">
        <f>IF($K3="","",IF($K3&lt;=Auswertung!$B$10,"ja","nein"))</f>
        <v>ja</v>
      </c>
      <c r="M3" s="14" t="s">
        <v>40</v>
      </c>
      <c r="N3" s="14" t="s">
        <v>40</v>
      </c>
      <c r="O3" s="12">
        <v>0</v>
      </c>
      <c r="P3" s="24">
        <f>IF($B3="","",MAX(0,MIN(1,ROUND(Auswertung!$B$4*$I3+Auswertung!$B$5*IF($J3="nein",1,0)+Auswertung!$B$6*IF($L3="ja",1,0)+Auswertung!$B$7*IF($M3="ja",1,0)+Auswertung!$B$8*IF($N3="ja",1,0)-Auswertung!$B$9*$O3,4))))</f>
        <v>0.9111</v>
      </c>
      <c r="Q3" s="26" t="str">
        <f>IF($P3="","",IF($P3&gt;=0.9,"gut",IF($P3&gt;=0.75,"brauchbar",IF($P3&gt;=0.5,"schwach","unbrauchbar"))))</f>
        <v>gut</v>
      </c>
      <c r="R3" s="14"/>
    </row>
    <row r="4" spans="1:18" x14ac:dyDescent="0.25">
      <c r="A4" s="12">
        <v>3</v>
      </c>
      <c r="B4" s="14" t="s">
        <v>136</v>
      </c>
      <c r="C4" s="14" t="s">
        <v>95</v>
      </c>
      <c r="D4" s="22">
        <v>46092</v>
      </c>
      <c r="E4" s="22">
        <v>46245</v>
      </c>
      <c r="F4" s="14" t="s">
        <v>137</v>
      </c>
      <c r="G4" s="12">
        <v>8</v>
      </c>
      <c r="H4" s="23">
        <f>IF($B4="","",COUNTIF(Pflichtfeldkatalog!$D$2:$D$27,"Pflicht"))</f>
        <v>9</v>
      </c>
      <c r="I4" s="24">
        <f>IF(OR($B4="",$H4=0),"",ROUND($G4/$H4,4))</f>
        <v>0.8889</v>
      </c>
      <c r="J4" s="14" t="s">
        <v>33</v>
      </c>
      <c r="K4" s="23">
        <f>IF($E4="","",Auswertung!$B$13-$E4)</f>
        <v>5</v>
      </c>
      <c r="L4" s="25" t="str">
        <f>IF($K4="","",IF($K4&lt;=Auswertung!$B$10,"ja","nein"))</f>
        <v>ja</v>
      </c>
      <c r="M4" s="14" t="s">
        <v>40</v>
      </c>
      <c r="N4" s="14" t="s">
        <v>40</v>
      </c>
      <c r="O4" s="12">
        <v>0</v>
      </c>
      <c r="P4" s="24">
        <f>IF($B4="","",MAX(0,MIN(1,ROUND(Auswertung!$B$4*$I4+Auswertung!$B$5*IF($J4="nein",1,0)+Auswertung!$B$6*IF($L4="ja",1,0)+Auswertung!$B$7*IF($M4="ja",1,0)+Auswertung!$B$8*IF($N4="ja",1,0)-Auswertung!$B$9*$O4,4))))</f>
        <v>0.9556</v>
      </c>
      <c r="Q4" s="26" t="str">
        <f>IF($P4="","",IF($P4&gt;=0.9,"gut",IF($P4&gt;=0.75,"brauchbar",IF($P4&gt;=0.5,"schwach","unbrauchbar"))))</f>
        <v>gut</v>
      </c>
      <c r="R4" s="14"/>
    </row>
    <row r="5" spans="1:18" x14ac:dyDescent="0.25">
      <c r="A5" s="12">
        <v>4</v>
      </c>
      <c r="B5" s="14" t="s">
        <v>138</v>
      </c>
      <c r="C5" s="14" t="s">
        <v>139</v>
      </c>
      <c r="D5" s="22">
        <v>45922</v>
      </c>
      <c r="E5" s="22">
        <v>45965</v>
      </c>
      <c r="F5" s="14" t="s">
        <v>137</v>
      </c>
      <c r="G5" s="12">
        <v>5</v>
      </c>
      <c r="H5" s="23">
        <f>IF($B5="","",COUNTIF(Pflichtfeldkatalog!$D$2:$D$27,"Pflicht"))</f>
        <v>9</v>
      </c>
      <c r="I5" s="24">
        <f>IF(OR($B5="",$H5=0),"",ROUND($G5/$H5,4))</f>
        <v>0.5556</v>
      </c>
      <c r="J5" s="14" t="s">
        <v>40</v>
      </c>
      <c r="K5" s="23">
        <f>IF($E5="","",Auswertung!$B$13-$E5)</f>
        <v>285</v>
      </c>
      <c r="L5" s="25" t="str">
        <f>IF($K5="","",IF($K5&lt;=Auswertung!$B$10,"ja","nein"))</f>
        <v>nein</v>
      </c>
      <c r="M5" s="14" t="s">
        <v>33</v>
      </c>
      <c r="N5" s="14" t="s">
        <v>33</v>
      </c>
      <c r="O5" s="12">
        <v>2</v>
      </c>
      <c r="P5" s="24">
        <f>IF($B5="","",MAX(0,MIN(1,ROUND(Auswertung!$B$4*$I5+Auswertung!$B$5*IF($J5="nein",1,0)+Auswertung!$B$6*IF($L5="ja",1,0)+Auswertung!$B$7*IF($M5="ja",1,0)+Auswertung!$B$8*IF($N5="ja",1,0)-Auswertung!$B$9*$O5,4))))</f>
        <v>0.1222</v>
      </c>
      <c r="Q5" s="26" t="str">
        <f>IF($P5="","",IF($P5&gt;=0.9,"gut",IF($P5&gt;=0.75,"brauchbar",IF($P5&gt;=0.5,"schwach","unbrauchbar"))))</f>
        <v>unbrauchbar</v>
      </c>
      <c r="R5" s="14"/>
    </row>
    <row r="6" spans="1:18" x14ac:dyDescent="0.25">
      <c r="A6" s="12">
        <v>5</v>
      </c>
      <c r="B6" s="14" t="s">
        <v>140</v>
      </c>
      <c r="C6" s="14" t="s">
        <v>141</v>
      </c>
      <c r="D6" s="22">
        <v>46205</v>
      </c>
      <c r="E6" s="22">
        <v>46243</v>
      </c>
      <c r="F6" s="14" t="s">
        <v>142</v>
      </c>
      <c r="G6" s="12">
        <v>6</v>
      </c>
      <c r="H6" s="23">
        <f>IF($B6="","",COUNTIF(Pflichtfeldkatalog!$D$2:$D$27,"Pflicht"))</f>
        <v>9</v>
      </c>
      <c r="I6" s="24">
        <f>IF(OR($B6="",$H6=0),"",ROUND($G6/$H6,4))</f>
        <v>0.6667</v>
      </c>
      <c r="J6" s="14" t="s">
        <v>33</v>
      </c>
      <c r="K6" s="23">
        <f>IF($E6="","",Auswertung!$B$13-$E6)</f>
        <v>7</v>
      </c>
      <c r="L6" s="25" t="str">
        <f>IF($K6="","",IF($K6&lt;=Auswertung!$B$10,"ja","nein"))</f>
        <v>ja</v>
      </c>
      <c r="M6" s="14" t="s">
        <v>40</v>
      </c>
      <c r="N6" s="14" t="s">
        <v>33</v>
      </c>
      <c r="O6" s="12">
        <v>1</v>
      </c>
      <c r="P6" s="24">
        <f>IF($B6="","",MAX(0,MIN(1,ROUND(Auswertung!$B$4*$I6+Auswertung!$B$5*IF($J6="nein",1,0)+Auswertung!$B$6*IF($L6="ja",1,0)+Auswertung!$B$7*IF($M6="ja",1,0)+Auswertung!$B$8*IF($N6="ja",1,0)-Auswertung!$B$9*$O6,4))))</f>
        <v>0.7167</v>
      </c>
      <c r="Q6" s="26" t="str">
        <f>IF($P6="","",IF($P6&gt;=0.9,"gut",IF($P6&gt;=0.75,"brauchbar",IF($P6&gt;=0.5,"schwach","unbrauchbar"))))</f>
        <v>schwach</v>
      </c>
      <c r="R6" s="14"/>
    </row>
    <row r="7" spans="1:18" x14ac:dyDescent="0.25">
      <c r="A7" s="12">
        <v>6</v>
      </c>
      <c r="B7" s="14" t="s">
        <v>143</v>
      </c>
      <c r="C7" s="14" t="s">
        <v>144</v>
      </c>
      <c r="D7" s="22">
        <v>45604</v>
      </c>
      <c r="E7" s="22">
        <v>45705</v>
      </c>
      <c r="F7" s="14" t="s">
        <v>145</v>
      </c>
      <c r="G7" s="12">
        <v>3</v>
      </c>
      <c r="H7" s="23">
        <f>IF($B7="","",COUNTIF(Pflichtfeldkatalog!$D$2:$D$27,"Pflicht"))</f>
        <v>9</v>
      </c>
      <c r="I7" s="24">
        <f>IF(OR($B7="",$H7=0),"",ROUND($G7/$H7,4))</f>
        <v>0.3333</v>
      </c>
      <c r="J7" s="14" t="s">
        <v>40</v>
      </c>
      <c r="K7" s="23">
        <f>IF($E7="","",Auswertung!$B$13-$E7)</f>
        <v>545</v>
      </c>
      <c r="L7" s="25" t="str">
        <f>IF($K7="","",IF($K7&lt;=Auswertung!$B$10,"ja","nein"))</f>
        <v>nein</v>
      </c>
      <c r="M7" s="14" t="s">
        <v>33</v>
      </c>
      <c r="N7" s="14" t="s">
        <v>33</v>
      </c>
      <c r="O7" s="12">
        <v>3</v>
      </c>
      <c r="P7" s="24">
        <f>IF($B7="","",MAX(0,MIN(1,ROUND(Auswertung!$B$4*$I7+Auswertung!$B$5*IF($J7="nein",1,0)+Auswertung!$B$6*IF($L7="ja",1,0)+Auswertung!$B$7*IF($M7="ja",1,0)+Auswertung!$B$8*IF($N7="ja",1,0)-Auswertung!$B$9*$O7,4))))</f>
        <v>0</v>
      </c>
      <c r="Q7" s="26" t="str">
        <f>IF($P7="","",IF($P7&gt;=0.9,"gut",IF($P7&gt;=0.75,"brauchbar",IF($P7&gt;=0.5,"schwach","unbrauchbar"))))</f>
        <v>unbrauchbar</v>
      </c>
      <c r="R7" s="14"/>
    </row>
    <row r="8" spans="1:18" x14ac:dyDescent="0.25">
      <c r="A8" s="12">
        <v>7</v>
      </c>
      <c r="B8" s="14" t="s">
        <v>146</v>
      </c>
      <c r="C8" s="14" t="s">
        <v>104</v>
      </c>
      <c r="D8" s="22">
        <v>46224</v>
      </c>
      <c r="E8" s="22">
        <v>46247</v>
      </c>
      <c r="F8" s="14" t="s">
        <v>133</v>
      </c>
      <c r="G8" s="12">
        <v>8</v>
      </c>
      <c r="H8" s="23">
        <f>IF($B8="","",COUNTIF(Pflichtfeldkatalog!$D$2:$D$27,"Pflicht"))</f>
        <v>9</v>
      </c>
      <c r="I8" s="24">
        <f>IF(OR($B8="",$H8=0),"",ROUND($G8/$H8,4))</f>
        <v>0.8889</v>
      </c>
      <c r="J8" s="14" t="s">
        <v>33</v>
      </c>
      <c r="K8" s="23">
        <f>IF($E8="","",Auswertung!$B$13-$E8)</f>
        <v>3</v>
      </c>
      <c r="L8" s="25" t="str">
        <f>IF($K8="","",IF($K8&lt;=Auswertung!$B$10,"ja","nein"))</f>
        <v>ja</v>
      </c>
      <c r="M8" s="14" t="s">
        <v>40</v>
      </c>
      <c r="N8" s="14" t="s">
        <v>40</v>
      </c>
      <c r="O8" s="12">
        <v>0</v>
      </c>
      <c r="P8" s="24">
        <f>IF($B8="","",MAX(0,MIN(1,ROUND(Auswertung!$B$4*$I8+Auswertung!$B$5*IF($J8="nein",1,0)+Auswertung!$B$6*IF($L8="ja",1,0)+Auswertung!$B$7*IF($M8="ja",1,0)+Auswertung!$B$8*IF($N8="ja",1,0)-Auswertung!$B$9*$O8,4))))</f>
        <v>0.9556</v>
      </c>
      <c r="Q8" s="26" t="str">
        <f>IF($P8="","",IF($P8&gt;=0.9,"gut",IF($P8&gt;=0.75,"brauchbar",IF($P8&gt;=0.5,"schwach","unbrauchbar"))))</f>
        <v>gut</v>
      </c>
      <c r="R8" s="14"/>
    </row>
    <row r="9" spans="1:18" x14ac:dyDescent="0.25">
      <c r="A9" s="12">
        <v>8</v>
      </c>
      <c r="B9" s="14" t="s">
        <v>147</v>
      </c>
      <c r="C9" s="14" t="s">
        <v>135</v>
      </c>
      <c r="D9" s="22">
        <v>46037</v>
      </c>
      <c r="E9" s="22">
        <v>46114</v>
      </c>
      <c r="F9" s="14" t="s">
        <v>142</v>
      </c>
      <c r="G9" s="12">
        <v>6</v>
      </c>
      <c r="H9" s="23">
        <f>IF($B9="","",COUNTIF(Pflichtfeldkatalog!$D$2:$D$27,"Pflicht"))</f>
        <v>9</v>
      </c>
      <c r="I9" s="24">
        <f>IF(OR($B9="",$H9=0),"",ROUND($G9/$H9,4))</f>
        <v>0.6667</v>
      </c>
      <c r="J9" s="14" t="s">
        <v>33</v>
      </c>
      <c r="K9" s="23">
        <f>IF($E9="","",Auswertung!$B$13-$E9)</f>
        <v>136</v>
      </c>
      <c r="L9" s="25" t="str">
        <f>IF($K9="","",IF($K9&lt;=Auswertung!$B$10,"ja","nein"))</f>
        <v>ja</v>
      </c>
      <c r="M9" s="14" t="s">
        <v>33</v>
      </c>
      <c r="N9" s="14" t="s">
        <v>40</v>
      </c>
      <c r="O9" s="12">
        <v>1</v>
      </c>
      <c r="P9" s="24">
        <f>IF($B9="","",MAX(0,MIN(1,ROUND(Auswertung!$B$4*$I9+Auswertung!$B$5*IF($J9="nein",1,0)+Auswertung!$B$6*IF($L9="ja",1,0)+Auswertung!$B$7*IF($M9="ja",1,0)+Auswertung!$B$8*IF($N9="ja",1,0)-Auswertung!$B$9*$O9,4))))</f>
        <v>0.7167</v>
      </c>
      <c r="Q9" s="26" t="str">
        <f>IF($P9="","",IF($P9&gt;=0.9,"gut",IF($P9&gt;=0.75,"brauchbar",IF($P9&gt;=0.5,"schwach","unbrauchbar"))))</f>
        <v>schwach</v>
      </c>
      <c r="R9" s="14"/>
    </row>
    <row r="10" spans="1:18" x14ac:dyDescent="0.25">
      <c r="A10" s="12">
        <v>9</v>
      </c>
      <c r="B10" s="14" t="s">
        <v>148</v>
      </c>
      <c r="C10" s="14" t="s">
        <v>95</v>
      </c>
      <c r="D10" s="22">
        <v>45715</v>
      </c>
      <c r="E10" s="22">
        <v>45827</v>
      </c>
      <c r="F10" s="14" t="s">
        <v>145</v>
      </c>
      <c r="G10" s="12">
        <v>4</v>
      </c>
      <c r="H10" s="23">
        <f>IF($B10="","",COUNTIF(Pflichtfeldkatalog!$D$2:$D$27,"Pflicht"))</f>
        <v>9</v>
      </c>
      <c r="I10" s="24">
        <f>IF(OR($B10="",$H10=0),"",ROUND($G10/$H10,4))</f>
        <v>0.4444</v>
      </c>
      <c r="J10" s="14" t="s">
        <v>40</v>
      </c>
      <c r="K10" s="23">
        <f>IF($E10="","",Auswertung!$B$13-$E10)</f>
        <v>423</v>
      </c>
      <c r="L10" s="25" t="str">
        <f>IF($K10="","",IF($K10&lt;=Auswertung!$B$10,"ja","nein"))</f>
        <v>nein</v>
      </c>
      <c r="M10" s="14" t="s">
        <v>33</v>
      </c>
      <c r="N10" s="14" t="s">
        <v>33</v>
      </c>
      <c r="O10" s="12">
        <v>2</v>
      </c>
      <c r="P10" s="24">
        <f>IF($B10="","",MAX(0,MIN(1,ROUND(Auswertung!$B$4*$I10+Auswertung!$B$5*IF($J10="nein",1,0)+Auswertung!$B$6*IF($L10="ja",1,0)+Auswertung!$B$7*IF($M10="ja",1,0)+Auswertung!$B$8*IF($N10="ja",1,0)-Auswertung!$B$9*$O10,4))))</f>
        <v>0.0778</v>
      </c>
      <c r="Q10" s="26" t="str">
        <f>IF($P10="","",IF($P10&gt;=0.9,"gut",IF($P10&gt;=0.75,"brauchbar",IF($P10&gt;=0.5,"schwach","unbrauchbar"))))</f>
        <v>unbrauchbar</v>
      </c>
      <c r="R10" s="14"/>
    </row>
    <row r="11" spans="1:18" x14ac:dyDescent="0.25">
      <c r="A11" s="12">
        <v>10</v>
      </c>
      <c r="B11" s="14" t="s">
        <v>149</v>
      </c>
      <c r="C11" s="14" t="s">
        <v>150</v>
      </c>
      <c r="D11" s="22">
        <v>46235</v>
      </c>
      <c r="E11" s="22">
        <v>46248</v>
      </c>
      <c r="F11" s="14" t="s">
        <v>142</v>
      </c>
      <c r="G11" s="12">
        <v>7</v>
      </c>
      <c r="H11" s="23">
        <f>IF($B11="","",COUNTIF(Pflichtfeldkatalog!$D$2:$D$27,"Pflicht"))</f>
        <v>9</v>
      </c>
      <c r="I11" s="24">
        <f>IF(OR($B11="",$H11=0),"",ROUND($G11/$H11,4))</f>
        <v>0.7778</v>
      </c>
      <c r="J11" s="14" t="s">
        <v>33</v>
      </c>
      <c r="K11" s="23">
        <f>IF($E11="","",Auswertung!$B$13-$E11)</f>
        <v>2</v>
      </c>
      <c r="L11" s="25" t="str">
        <f>IF($K11="","",IF($K11&lt;=Auswertung!$B$10,"ja","nein"))</f>
        <v>ja</v>
      </c>
      <c r="M11" s="14" t="s">
        <v>40</v>
      </c>
      <c r="N11" s="14" t="s">
        <v>40</v>
      </c>
      <c r="O11" s="12">
        <v>0</v>
      </c>
      <c r="P11" s="24">
        <f>IF($B11="","",MAX(0,MIN(1,ROUND(Auswertung!$B$4*$I11+Auswertung!$B$5*IF($J11="nein",1,0)+Auswertung!$B$6*IF($L11="ja",1,0)+Auswertung!$B$7*IF($M11="ja",1,0)+Auswertung!$B$8*IF($N11="ja",1,0)-Auswertung!$B$9*$O11,4))))</f>
        <v>0.9111</v>
      </c>
      <c r="Q11" s="26" t="str">
        <f>IF($P11="","",IF($P11&gt;=0.9,"gut",IF($P11&gt;=0.75,"brauchbar",IF($P11&gt;=0.5,"schwach","unbrauchbar"))))</f>
        <v>gut</v>
      </c>
      <c r="R11" s="14"/>
    </row>
    <row r="12" spans="1:18" x14ac:dyDescent="0.25">
      <c r="A12" s="12">
        <v>11</v>
      </c>
      <c r="B12" s="14" t="s">
        <v>151</v>
      </c>
      <c r="C12" s="14" t="s">
        <v>104</v>
      </c>
      <c r="D12" s="22">
        <v>45973</v>
      </c>
      <c r="E12" s="22">
        <v>46045</v>
      </c>
      <c r="F12" s="14" t="s">
        <v>137</v>
      </c>
      <c r="G12" s="12">
        <v>5</v>
      </c>
      <c r="H12" s="23">
        <f>IF($B12="","",COUNTIF(Pflichtfeldkatalog!$D$2:$D$27,"Pflicht"))</f>
        <v>9</v>
      </c>
      <c r="I12" s="24">
        <f>IF(OR($B12="",$H12=0),"",ROUND($G12/$H12,4))</f>
        <v>0.5556</v>
      </c>
      <c r="J12" s="14" t="s">
        <v>33</v>
      </c>
      <c r="K12" s="23">
        <f>IF($E12="","",Auswertung!$B$13-$E12)</f>
        <v>205</v>
      </c>
      <c r="L12" s="25" t="str">
        <f>IF($K12="","",IF($K12&lt;=Auswertung!$B$10,"ja","nein"))</f>
        <v>nein</v>
      </c>
      <c r="M12" s="14" t="s">
        <v>33</v>
      </c>
      <c r="N12" s="14" t="s">
        <v>33</v>
      </c>
      <c r="O12" s="12">
        <v>1</v>
      </c>
      <c r="P12" s="24">
        <f>IF($B12="","",MAX(0,MIN(1,ROUND(Auswertung!$B$4*$I12+Auswertung!$B$5*IF($J12="nein",1,0)+Auswertung!$B$6*IF($L12="ja",1,0)+Auswertung!$B$7*IF($M12="ja",1,0)+Auswertung!$B$8*IF($N12="ja",1,0)-Auswertung!$B$9*$O12,4))))</f>
        <v>0.3722</v>
      </c>
      <c r="Q12" s="26" t="str">
        <f>IF($P12="","",IF($P12&gt;=0.9,"gut",IF($P12&gt;=0.75,"brauchbar",IF($P12&gt;=0.5,"schwach","unbrauchbar"))))</f>
        <v>unbrauchbar</v>
      </c>
      <c r="R12" s="14"/>
    </row>
    <row r="13" spans="1:18" x14ac:dyDescent="0.25">
      <c r="A13" s="12">
        <v>12</v>
      </c>
      <c r="B13" s="14" t="s">
        <v>152</v>
      </c>
      <c r="C13" s="14" t="s">
        <v>153</v>
      </c>
      <c r="D13" s="22">
        <v>46242</v>
      </c>
      <c r="E13" s="22">
        <v>46249</v>
      </c>
      <c r="F13" s="14" t="s">
        <v>133</v>
      </c>
      <c r="G13" s="12">
        <v>8</v>
      </c>
      <c r="H13" s="23">
        <f>IF($B13="","",COUNTIF(Pflichtfeldkatalog!$D$2:$D$27,"Pflicht"))</f>
        <v>9</v>
      </c>
      <c r="I13" s="24">
        <f>IF(OR($B13="",$H13=0),"",ROUND($G13/$H13,4))</f>
        <v>0.8889</v>
      </c>
      <c r="J13" s="14" t="s">
        <v>33</v>
      </c>
      <c r="K13" s="23">
        <f>IF($E13="","",Auswertung!$B$13-$E13)</f>
        <v>1</v>
      </c>
      <c r="L13" s="25" t="str">
        <f>IF($K13="","",IF($K13&lt;=Auswertung!$B$10,"ja","nein"))</f>
        <v>ja</v>
      </c>
      <c r="M13" s="14" t="s">
        <v>40</v>
      </c>
      <c r="N13" s="14" t="s">
        <v>40</v>
      </c>
      <c r="O13" s="12">
        <v>0</v>
      </c>
      <c r="P13" s="24">
        <f>IF($B13="","",MAX(0,MIN(1,ROUND(Auswertung!$B$4*$I13+Auswertung!$B$5*IF($J13="nein",1,0)+Auswertung!$B$6*IF($L13="ja",1,0)+Auswertung!$B$7*IF($M13="ja",1,0)+Auswertung!$B$8*IF($N13="ja",1,0)-Auswertung!$B$9*$O13,4))))</f>
        <v>0.9556</v>
      </c>
      <c r="Q13" s="26" t="str">
        <f>IF($P13="","",IF($P13&gt;=0.9,"gut",IF($P13&gt;=0.75,"brauchbar",IF($P13&gt;=0.5,"schwach","unbrauchbar"))))</f>
        <v>gut</v>
      </c>
      <c r="R13" s="14"/>
    </row>
    <row r="14" spans="1:18" x14ac:dyDescent="0.25">
      <c r="A14" s="12"/>
      <c r="B14" s="14"/>
      <c r="C14" s="14"/>
      <c r="D14" s="22"/>
      <c r="E14" s="22"/>
      <c r="F14" s="14"/>
      <c r="G14" s="12"/>
      <c r="H14" s="23" t="str">
        <f>IF($B14="","",COUNTIF(Pflichtfeldkatalog!$D$2:$D$27,"Pflicht"))</f>
        <v/>
      </c>
      <c r="I14" s="24" t="str">
        <f>IF(OR($B14="",$H14=0),"",ROUND($G14/$H14,4))</f>
        <v/>
      </c>
      <c r="J14" s="14"/>
      <c r="K14" s="23" t="str">
        <f>IF($E14="","",Auswertung!$B$13-$E14)</f>
        <v/>
      </c>
      <c r="L14" s="25" t="str">
        <f>IF($K14="","",IF($K14&lt;=Auswertung!$B$10,"ja","nein"))</f>
        <v/>
      </c>
      <c r="M14" s="14"/>
      <c r="N14" s="14"/>
      <c r="O14" s="12"/>
      <c r="P14" s="24" t="str">
        <f>IF($B14="","",MAX(0,MIN(1,ROUND(Auswertung!$B$4*$I14+Auswertung!$B$5*IF($J14="nein",1,0)+Auswertung!$B$6*IF($L14="ja",1,0)+Auswertung!$B$7*IF($M14="ja",1,0)+Auswertung!$B$8*IF($N14="ja",1,0)-Auswertung!$B$9*$O14,4))))</f>
        <v/>
      </c>
      <c r="Q14" s="26" t="str">
        <f>IF($P14="","",IF($P14&gt;=0.9,"gut",IF($P14&gt;=0.75,"brauchbar",IF($P14&gt;=0.5,"schwach","unbrauchbar"))))</f>
        <v/>
      </c>
      <c r="R14" s="14"/>
    </row>
    <row r="15" spans="1:18" x14ac:dyDescent="0.25">
      <c r="A15" s="12"/>
      <c r="B15" s="14"/>
      <c r="C15" s="14"/>
      <c r="D15" s="22"/>
      <c r="E15" s="22"/>
      <c r="F15" s="14"/>
      <c r="G15" s="12"/>
      <c r="H15" s="23" t="str">
        <f>IF($B15="","",COUNTIF(Pflichtfeldkatalog!$D$2:$D$27,"Pflicht"))</f>
        <v/>
      </c>
      <c r="I15" s="24" t="str">
        <f>IF(OR($B15="",$H15=0),"",ROUND($G15/$H15,4))</f>
        <v/>
      </c>
      <c r="J15" s="14"/>
      <c r="K15" s="23" t="str">
        <f>IF($E15="","",Auswertung!$B$13-$E15)</f>
        <v/>
      </c>
      <c r="L15" s="25" t="str">
        <f>IF($K15="","",IF($K15&lt;=Auswertung!$B$10,"ja","nein"))</f>
        <v/>
      </c>
      <c r="M15" s="14"/>
      <c r="N15" s="14"/>
      <c r="O15" s="12"/>
      <c r="P15" s="24" t="str">
        <f>IF($B15="","",MAX(0,MIN(1,ROUND(Auswertung!$B$4*$I15+Auswertung!$B$5*IF($J15="nein",1,0)+Auswertung!$B$6*IF($L15="ja",1,0)+Auswertung!$B$7*IF($M15="ja",1,0)+Auswertung!$B$8*IF($N15="ja",1,0)-Auswertung!$B$9*$O15,4))))</f>
        <v/>
      </c>
      <c r="Q15" s="26" t="str">
        <f>IF($P15="","",IF($P15&gt;=0.9,"gut",IF($P15&gt;=0.75,"brauchbar",IF($P15&gt;=0.5,"schwach","unbrauchbar"))))</f>
        <v/>
      </c>
      <c r="R15" s="14"/>
    </row>
    <row r="16" spans="1:18" x14ac:dyDescent="0.25">
      <c r="A16" s="12"/>
      <c r="B16" s="14"/>
      <c r="C16" s="14"/>
      <c r="D16" s="22"/>
      <c r="E16" s="22"/>
      <c r="F16" s="14"/>
      <c r="G16" s="12"/>
      <c r="H16" s="23" t="str">
        <f>IF($B16="","",COUNTIF(Pflichtfeldkatalog!$D$2:$D$27,"Pflicht"))</f>
        <v/>
      </c>
      <c r="I16" s="24" t="str">
        <f>IF(OR($B16="",$H16=0),"",ROUND($G16/$H16,4))</f>
        <v/>
      </c>
      <c r="J16" s="14"/>
      <c r="K16" s="23" t="str">
        <f>IF($E16="","",Auswertung!$B$13-$E16)</f>
        <v/>
      </c>
      <c r="L16" s="25" t="str">
        <f>IF($K16="","",IF($K16&lt;=Auswertung!$B$10,"ja","nein"))</f>
        <v/>
      </c>
      <c r="M16" s="14"/>
      <c r="N16" s="14"/>
      <c r="O16" s="12"/>
      <c r="P16" s="24" t="str">
        <f>IF($B16="","",MAX(0,MIN(1,ROUND(Auswertung!$B$4*$I16+Auswertung!$B$5*IF($J16="nein",1,0)+Auswertung!$B$6*IF($L16="ja",1,0)+Auswertung!$B$7*IF($M16="ja",1,0)+Auswertung!$B$8*IF($N16="ja",1,0)-Auswertung!$B$9*$O16,4))))</f>
        <v/>
      </c>
      <c r="Q16" s="26" t="str">
        <f>IF($P16="","",IF($P16&gt;=0.9,"gut",IF($P16&gt;=0.75,"brauchbar",IF($P16&gt;=0.5,"schwach","unbrauchbar"))))</f>
        <v/>
      </c>
      <c r="R16" s="14"/>
    </row>
    <row r="17" spans="1:18" x14ac:dyDescent="0.25">
      <c r="A17" s="12"/>
      <c r="B17" s="14"/>
      <c r="C17" s="14"/>
      <c r="D17" s="22"/>
      <c r="E17" s="22"/>
      <c r="F17" s="14"/>
      <c r="G17" s="12"/>
      <c r="H17" s="23" t="str">
        <f>IF($B17="","",COUNTIF(Pflichtfeldkatalog!$D$2:$D$27,"Pflicht"))</f>
        <v/>
      </c>
      <c r="I17" s="24" t="str">
        <f>IF(OR($B17="",$H17=0),"",ROUND($G17/$H17,4))</f>
        <v/>
      </c>
      <c r="J17" s="14"/>
      <c r="K17" s="23" t="str">
        <f>IF($E17="","",Auswertung!$B$13-$E17)</f>
        <v/>
      </c>
      <c r="L17" s="25" t="str">
        <f>IF($K17="","",IF($K17&lt;=Auswertung!$B$10,"ja","nein"))</f>
        <v/>
      </c>
      <c r="M17" s="14"/>
      <c r="N17" s="14"/>
      <c r="O17" s="12"/>
      <c r="P17" s="24" t="str">
        <f>IF($B17="","",MAX(0,MIN(1,ROUND(Auswertung!$B$4*$I17+Auswertung!$B$5*IF($J17="nein",1,0)+Auswertung!$B$6*IF($L17="ja",1,0)+Auswertung!$B$7*IF($M17="ja",1,0)+Auswertung!$B$8*IF($N17="ja",1,0)-Auswertung!$B$9*$O17,4))))</f>
        <v/>
      </c>
      <c r="Q17" s="26" t="str">
        <f>IF($P17="","",IF($P17&gt;=0.9,"gut",IF($P17&gt;=0.75,"brauchbar",IF($P17&gt;=0.5,"schwach","unbrauchbar"))))</f>
        <v/>
      </c>
      <c r="R17" s="14"/>
    </row>
    <row r="18" spans="1:18" x14ac:dyDescent="0.25">
      <c r="A18" s="12"/>
      <c r="B18" s="14"/>
      <c r="C18" s="14"/>
      <c r="D18" s="22"/>
      <c r="E18" s="22"/>
      <c r="F18" s="14"/>
      <c r="G18" s="12"/>
      <c r="H18" s="23" t="str">
        <f>IF($B18="","",COUNTIF(Pflichtfeldkatalog!$D$2:$D$27,"Pflicht"))</f>
        <v/>
      </c>
      <c r="I18" s="24" t="str">
        <f>IF(OR($B18="",$H18=0),"",ROUND($G18/$H18,4))</f>
        <v/>
      </c>
      <c r="J18" s="14"/>
      <c r="K18" s="23" t="str">
        <f>IF($E18="","",Auswertung!$B$13-$E18)</f>
        <v/>
      </c>
      <c r="L18" s="25" t="str">
        <f>IF($K18="","",IF($K18&lt;=Auswertung!$B$10,"ja","nein"))</f>
        <v/>
      </c>
      <c r="M18" s="14"/>
      <c r="N18" s="14"/>
      <c r="O18" s="12"/>
      <c r="P18" s="24" t="str">
        <f>IF($B18="","",MAX(0,MIN(1,ROUND(Auswertung!$B$4*$I18+Auswertung!$B$5*IF($J18="nein",1,0)+Auswertung!$B$6*IF($L18="ja",1,0)+Auswertung!$B$7*IF($M18="ja",1,0)+Auswertung!$B$8*IF($N18="ja",1,0)-Auswertung!$B$9*$O18,4))))</f>
        <v/>
      </c>
      <c r="Q18" s="26" t="str">
        <f>IF($P18="","",IF($P18&gt;=0.9,"gut",IF($P18&gt;=0.75,"brauchbar",IF($P18&gt;=0.5,"schwach","unbrauchbar"))))</f>
        <v/>
      </c>
      <c r="R18" s="14"/>
    </row>
    <row r="19" spans="1:18" x14ac:dyDescent="0.25">
      <c r="A19" s="12"/>
      <c r="B19" s="14"/>
      <c r="C19" s="14"/>
      <c r="D19" s="22"/>
      <c r="E19" s="22"/>
      <c r="F19" s="14"/>
      <c r="G19" s="12"/>
      <c r="H19" s="23" t="str">
        <f>IF($B19="","",COUNTIF(Pflichtfeldkatalog!$D$2:$D$27,"Pflicht"))</f>
        <v/>
      </c>
      <c r="I19" s="24" t="str">
        <f>IF(OR($B19="",$H19=0),"",ROUND($G19/$H19,4))</f>
        <v/>
      </c>
      <c r="J19" s="14"/>
      <c r="K19" s="23" t="str">
        <f>IF($E19="","",Auswertung!$B$13-$E19)</f>
        <v/>
      </c>
      <c r="L19" s="25" t="str">
        <f>IF($K19="","",IF($K19&lt;=Auswertung!$B$10,"ja","nein"))</f>
        <v/>
      </c>
      <c r="M19" s="14"/>
      <c r="N19" s="14"/>
      <c r="O19" s="12"/>
      <c r="P19" s="24" t="str">
        <f>IF($B19="","",MAX(0,MIN(1,ROUND(Auswertung!$B$4*$I19+Auswertung!$B$5*IF($J19="nein",1,0)+Auswertung!$B$6*IF($L19="ja",1,0)+Auswertung!$B$7*IF($M19="ja",1,0)+Auswertung!$B$8*IF($N19="ja",1,0)-Auswertung!$B$9*$O19,4))))</f>
        <v/>
      </c>
      <c r="Q19" s="26" t="str">
        <f>IF($P19="","",IF($P19&gt;=0.9,"gut",IF($P19&gt;=0.75,"brauchbar",IF($P19&gt;=0.5,"schwach","unbrauchbar"))))</f>
        <v/>
      </c>
      <c r="R19" s="14"/>
    </row>
    <row r="20" spans="1:18" x14ac:dyDescent="0.25">
      <c r="A20" s="12"/>
      <c r="B20" s="14"/>
      <c r="C20" s="14"/>
      <c r="D20" s="22"/>
      <c r="E20" s="22"/>
      <c r="F20" s="14"/>
      <c r="G20" s="12"/>
      <c r="H20" s="23" t="str">
        <f>IF($B20="","",COUNTIF(Pflichtfeldkatalog!$D$2:$D$27,"Pflicht"))</f>
        <v/>
      </c>
      <c r="I20" s="24" t="str">
        <f>IF(OR($B20="",$H20=0),"",ROUND($G20/$H20,4))</f>
        <v/>
      </c>
      <c r="J20" s="14"/>
      <c r="K20" s="23" t="str">
        <f>IF($E20="","",Auswertung!$B$13-$E20)</f>
        <v/>
      </c>
      <c r="L20" s="25" t="str">
        <f>IF($K20="","",IF($K20&lt;=Auswertung!$B$10,"ja","nein"))</f>
        <v/>
      </c>
      <c r="M20" s="14"/>
      <c r="N20" s="14"/>
      <c r="O20" s="12"/>
      <c r="P20" s="24" t="str">
        <f>IF($B20="","",MAX(0,MIN(1,ROUND(Auswertung!$B$4*$I20+Auswertung!$B$5*IF($J20="nein",1,0)+Auswertung!$B$6*IF($L20="ja",1,0)+Auswertung!$B$7*IF($M20="ja",1,0)+Auswertung!$B$8*IF($N20="ja",1,0)-Auswertung!$B$9*$O20,4))))</f>
        <v/>
      </c>
      <c r="Q20" s="26" t="str">
        <f>IF($P20="","",IF($P20&gt;=0.9,"gut",IF($P20&gt;=0.75,"brauchbar",IF($P20&gt;=0.5,"schwach","unbrauchbar"))))</f>
        <v/>
      </c>
      <c r="R20" s="14"/>
    </row>
    <row r="21" spans="1:18" x14ac:dyDescent="0.25">
      <c r="A21" s="12"/>
      <c r="B21" s="14"/>
      <c r="C21" s="14"/>
      <c r="D21" s="22"/>
      <c r="E21" s="22"/>
      <c r="F21" s="14"/>
      <c r="G21" s="12"/>
      <c r="H21" s="23" t="str">
        <f>IF($B21="","",COUNTIF(Pflichtfeldkatalog!$D$2:$D$27,"Pflicht"))</f>
        <v/>
      </c>
      <c r="I21" s="24" t="str">
        <f>IF(OR($B21="",$H21=0),"",ROUND($G21/$H21,4))</f>
        <v/>
      </c>
      <c r="J21" s="14"/>
      <c r="K21" s="23" t="str">
        <f>IF($E21="","",Auswertung!$B$13-$E21)</f>
        <v/>
      </c>
      <c r="L21" s="25" t="str">
        <f>IF($K21="","",IF($K21&lt;=Auswertung!$B$10,"ja","nein"))</f>
        <v/>
      </c>
      <c r="M21" s="14"/>
      <c r="N21" s="14"/>
      <c r="O21" s="12"/>
      <c r="P21" s="24" t="str">
        <f>IF($B21="","",MAX(0,MIN(1,ROUND(Auswertung!$B$4*$I21+Auswertung!$B$5*IF($J21="nein",1,0)+Auswertung!$B$6*IF($L21="ja",1,0)+Auswertung!$B$7*IF($M21="ja",1,0)+Auswertung!$B$8*IF($N21="ja",1,0)-Auswertung!$B$9*$O21,4))))</f>
        <v/>
      </c>
      <c r="Q21" s="26" t="str">
        <f>IF($P21="","",IF($P21&gt;=0.9,"gut",IF($P21&gt;=0.75,"brauchbar",IF($P21&gt;=0.5,"schwach","unbrauchbar"))))</f>
        <v/>
      </c>
      <c r="R21" s="14"/>
    </row>
    <row r="23" ht="23.5" customHeight="1" spans="1:11" x14ac:dyDescent="0.25">
      <c r="A23" s="16"/>
      <c r="B23" s="7"/>
      <c r="C23" s="17" t="s">
        <v>154</v>
      </c>
      <c r="D23" s="17"/>
      <c r="E23" s="17"/>
      <c r="F23" s="17"/>
      <c r="G23" s="17"/>
      <c r="H23" s="17"/>
      <c r="I23" s="17"/>
      <c r="J23" s="17"/>
      <c r="K23" s="17"/>
    </row>
  </sheetData>
  <sheetProtection sheet="1" insertRows="0" deleteRows="0" sort="0" autoFilter="0"/>
  <autoFilter ref="A1:R1"/>
  <mergeCells count="1">
    <mergeCell ref="C23:K23"/>
  </mergeCells>
  <dataValidations count="8">
    <dataValidation type="decimal" allowBlank="1" showErrorMessage="1" errorTitle="Wert außerhalb des Bereichs" error="Zulässig sind Werte zwischen 0 und 40." sqref="G10:G21">
      <formula1>0</formula1>
      <formula2>40</formula2>
    </dataValidation>
    <dataValidation type="decimal" allowBlank="1" showErrorMessage="1" errorTitle="Wert außerhalb des Bereichs" error="Zulässig sind Werte zwischen 0 und 40." sqref="G2:G21">
      <formula1>0</formula1>
      <formula2>40</formula2>
    </dataValidation>
    <dataValidation type="list" showErrorMessage="1" errorTitle="Nicht in der Liste" error="Zulässig sind: ja, nein" sqref="J10:J21">
      <formula1>"ja,nein"</formula1>
    </dataValidation>
    <dataValidation type="list" showErrorMessage="1" errorTitle="Nicht in der Liste" error="Zulässig sind: ja, nein" sqref="J2:J21">
      <formula1>"ja,nein"</formula1>
    </dataValidation>
    <dataValidation type="list" showErrorMessage="1" errorTitle="Nicht in der Liste" error="Zulässig sind: ja, nein" sqref="M10:N21">
      <formula1>"ja,nein"</formula1>
    </dataValidation>
    <dataValidation type="list" showErrorMessage="1" errorTitle="Nicht in der Liste" error="Zulässig sind: ja, nein" sqref="M2:N21">
      <formula1>"ja,nein"</formula1>
    </dataValidation>
    <dataValidation type="decimal" allowBlank="1" showErrorMessage="1" errorTitle="Wert außerhalb des Bereichs" error="Zulässig sind Werte zwischen 0 und 40." sqref="O10:O21">
      <formula1>0</formula1>
      <formula2>40</formula2>
    </dataValidation>
    <dataValidation type="decimal" allowBlank="1" showErrorMessage="1" errorTitle="Wert außerhalb des Bereichs" error="Zulässig sind Werte zwischen 0 und 40." sqref="O2:O21">
      <formula1>0</formula1>
      <formula2>40</formula2>
    </dataValidation>
  </dataValidations>
  <pageMargins left="0.6" right="0.4" top="0.6" bottom="0.6" header="0.3" footer="0.3"/>
  <pageSetup paperSize="9" orientation="landscape" horizontalDpi="4294967295" verticalDpi="4294967295" scale="60" fitToWidth="1" fitToHeigh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50" style="1" customWidth="1"/>
    <col min="2" max="2" width="16" style="1" customWidth="1"/>
    <col min="3" max="3" width="76" style="1" customWidth="1"/>
  </cols>
  <sheetData>
    <row r="1" ht="22" customHeight="1" spans="1:3" x14ac:dyDescent="0.25">
      <c r="A1" s="11" t="s">
        <v>155</v>
      </c>
      <c r="B1" s="11" t="s">
        <v>156</v>
      </c>
      <c r="C1" s="11" t="s">
        <v>157</v>
      </c>
    </row>
    <row r="3" spans="1:3" x14ac:dyDescent="0.25">
      <c r="A3" s="27" t="s">
        <v>158</v>
      </c>
      <c r="B3" s="28"/>
      <c r="C3" s="28"/>
    </row>
    <row r="4" ht="34" customHeight="1" spans="1:3" x14ac:dyDescent="0.25">
      <c r="A4" s="7" t="s">
        <v>159</v>
      </c>
      <c r="B4" s="29">
        <v>0.4</v>
      </c>
      <c r="C4" s="17" t="s">
        <v>160</v>
      </c>
    </row>
    <row r="5" spans="1:2" x14ac:dyDescent="0.25">
      <c r="A5" s="1" t="s">
        <v>161</v>
      </c>
      <c r="B5" s="29">
        <v>0.2</v>
      </c>
    </row>
    <row r="6" spans="1:2" x14ac:dyDescent="0.25">
      <c r="A6" s="1" t="s">
        <v>162</v>
      </c>
      <c r="B6" s="29">
        <v>0.2</v>
      </c>
    </row>
    <row r="7" spans="1:2" x14ac:dyDescent="0.25">
      <c r="A7" s="1" t="s">
        <v>127</v>
      </c>
      <c r="B7" s="29">
        <v>0.1</v>
      </c>
    </row>
    <row r="8" spans="1:2" x14ac:dyDescent="0.25">
      <c r="A8" s="1" t="s">
        <v>128</v>
      </c>
      <c r="B8" s="29">
        <v>0.1</v>
      </c>
    </row>
    <row r="9" ht="23.5" customHeight="1" spans="1:3" x14ac:dyDescent="0.25">
      <c r="A9" s="7" t="s">
        <v>163</v>
      </c>
      <c r="B9" s="29">
        <v>0.05</v>
      </c>
      <c r="C9" s="17" t="s">
        <v>164</v>
      </c>
    </row>
    <row r="10" spans="1:2" x14ac:dyDescent="0.25">
      <c r="A10" s="1" t="s">
        <v>165</v>
      </c>
      <c r="B10" s="12">
        <v>180</v>
      </c>
    </row>
    <row r="12" spans="1:3" x14ac:dyDescent="0.25">
      <c r="A12" s="27" t="s">
        <v>166</v>
      </c>
      <c r="B12" s="28"/>
      <c r="C12" s="28"/>
    </row>
    <row r="13" ht="13" customHeight="1" spans="1:3" x14ac:dyDescent="0.25">
      <c r="A13" s="7" t="s">
        <v>167</v>
      </c>
      <c r="B13" s="30">
        <v>46250</v>
      </c>
      <c r="C13" s="17" t="s">
        <v>168</v>
      </c>
    </row>
    <row r="14" ht="13" customHeight="1" spans="1:3" x14ac:dyDescent="0.25">
      <c r="A14" s="7" t="s">
        <v>169</v>
      </c>
      <c r="B14" s="12">
        <v>4200</v>
      </c>
      <c r="C14" s="17" t="s">
        <v>170</v>
      </c>
    </row>
    <row r="15" ht="23.5" customHeight="1" spans="1:3" x14ac:dyDescent="0.25">
      <c r="A15" s="7" t="s">
        <v>171</v>
      </c>
      <c r="B15" s="12">
        <v>6</v>
      </c>
      <c r="C15" s="17" t="s">
        <v>172</v>
      </c>
    </row>
    <row r="16" ht="13" customHeight="1" spans="1:3" x14ac:dyDescent="0.25">
      <c r="A16" s="7" t="s">
        <v>173</v>
      </c>
      <c r="B16" s="31">
        <v>65</v>
      </c>
      <c r="C16" s="17" t="s">
        <v>174</v>
      </c>
    </row>
    <row r="17" ht="23.5" customHeight="1" spans="1:3" x14ac:dyDescent="0.25">
      <c r="A17" s="7" t="s">
        <v>175</v>
      </c>
      <c r="B17" s="29">
        <v>0.9</v>
      </c>
      <c r="C17" s="17" t="s">
        <v>176</v>
      </c>
    </row>
    <row r="19" spans="1:3" x14ac:dyDescent="0.25">
      <c r="A19" s="27" t="s">
        <v>177</v>
      </c>
      <c r="B19" s="28"/>
      <c r="C19" s="28"/>
    </row>
    <row r="20" spans="1:2" x14ac:dyDescent="0.25">
      <c r="A20" s="1" t="s">
        <v>178</v>
      </c>
      <c r="B20" s="32">
        <f>COUNTA(Stichprobe!$B$2:$B$21)</f>
        <v>12</v>
      </c>
    </row>
    <row r="21" spans="1:2" x14ac:dyDescent="0.25">
      <c r="A21" s="1" t="s">
        <v>179</v>
      </c>
      <c r="B21" s="33">
        <f>IF(COUNTA(Stichprobe!$B$2:$B$21)=0,"",ROUND(AVERAGE(Stichprobe!$I$2:$I$21),4))</f>
        <v>0.6945</v>
      </c>
    </row>
    <row r="22" ht="13" customHeight="1" spans="1:3" x14ac:dyDescent="0.25">
      <c r="A22" s="7" t="s">
        <v>180</v>
      </c>
      <c r="B22" s="33">
        <f>IF(COUNTA(Stichprobe!$B$2:$B$21)=0,"",ROUND(COUNTIF(Stichprobe!$J$2:$J$21,"ja")/COUNTA(Stichprobe!$B$2:$B$21),4))</f>
        <v>0.25</v>
      </c>
      <c r="C22" s="17" t="s">
        <v>181</v>
      </c>
    </row>
    <row r="23" spans="1:2" x14ac:dyDescent="0.25">
      <c r="A23" s="1" t="s">
        <v>182</v>
      </c>
      <c r="B23" s="33">
        <f>IF(COUNTA(Stichprobe!$B$2:$B$21)=0,"",ROUND(COUNTIF(Stichprobe!$L$2:$L$21,"ja")/COUNTA(Stichprobe!$B$2:$B$21),4))</f>
        <v>0.6667</v>
      </c>
    </row>
    <row r="24" spans="1:2" x14ac:dyDescent="0.25">
      <c r="A24" s="1" t="s">
        <v>127</v>
      </c>
      <c r="B24" s="33">
        <f>IF(COUNTA(Stichprobe!$B$2:$B$21)=0,"",ROUND(COUNTIF(Stichprobe!$M$2:$M$21,"ja")/COUNTA(Stichprobe!$B$2:$B$21),4))</f>
        <v>0.5833</v>
      </c>
    </row>
    <row r="25" ht="13" customHeight="1" spans="1:3" x14ac:dyDescent="0.25">
      <c r="A25" s="7" t="s">
        <v>128</v>
      </c>
      <c r="B25" s="33">
        <f>IF(COUNTA(Stichprobe!$B$2:$B$21)=0,"",ROUND(COUNTIF(Stichprobe!$N$2:$N$21,"ja")/COUNTA(Stichprobe!$B$2:$B$21),4))</f>
        <v>0.5833</v>
      </c>
      <c r="C25" s="17" t="s">
        <v>183</v>
      </c>
    </row>
    <row r="26" ht="13" customHeight="1" spans="1:3" x14ac:dyDescent="0.25">
      <c r="A26" s="7" t="s">
        <v>184</v>
      </c>
      <c r="B26" s="33">
        <f>IF(COUNTA(Stichprobe!$B$2:$B$21)=0,"",ROUND(AVERAGE(Stichprobe!$P$2:$P$21),4))</f>
        <v>0.6375</v>
      </c>
      <c r="C26" s="17" t="s">
        <v>185</v>
      </c>
    </row>
    <row r="27" spans="1:2" x14ac:dyDescent="0.25">
      <c r="A27" s="1" t="s">
        <v>131</v>
      </c>
      <c r="B27" s="34" t="str">
        <f>IF($B$26="","",IF($B$26&gt;=0.9,"gut",IF($B$26&gt;=0.75,"brauchbar",IF($B$26&gt;=0.5,"schwach","unbrauchbar"))))</f>
        <v>schwach</v>
      </c>
    </row>
    <row r="28" ht="13" customHeight="1" spans="1:3" x14ac:dyDescent="0.25">
      <c r="A28" s="7" t="s">
        <v>186</v>
      </c>
      <c r="B28" s="32">
        <f>IF($B$26="","",ROUND(Auswertung!$B$14*(1-$B$26),0))</f>
        <v>1523</v>
      </c>
      <c r="C28" s="17" t="s">
        <v>187</v>
      </c>
    </row>
    <row r="29" ht="23.5" customHeight="1" spans="1:3" x14ac:dyDescent="0.25">
      <c r="A29" s="7" t="s">
        <v>188</v>
      </c>
      <c r="B29" s="35">
        <f>IF($B$28="","",ROUND($B$28*Auswertung!$B$15*Auswertung!$B$16/60,2))</f>
        <v>9899.5</v>
      </c>
      <c r="C29" s="17" t="s">
        <v>189</v>
      </c>
    </row>
    <row r="30" spans="1:2" x14ac:dyDescent="0.25">
      <c r="A30" s="1" t="s">
        <v>190</v>
      </c>
      <c r="B30" s="35">
        <f>ROUND(Auswertung!$B$14*(1-Auswertung!$B$17)*Auswertung!$B$15*Auswertung!$B$16/60,2)</f>
        <v>2730</v>
      </c>
    </row>
    <row r="31" ht="23.5" customHeight="1" spans="1:3" x14ac:dyDescent="0.25">
      <c r="A31" s="7" t="s">
        <v>191</v>
      </c>
      <c r="B31" s="35">
        <f>IF($B$29="","",MAX(0,ROUND($B$29-$B$30,2)))</f>
        <v>7169.5</v>
      </c>
      <c r="C31" s="17" t="s">
        <v>192</v>
      </c>
    </row>
    <row r="33" ht="23.5" customHeight="1" spans="1:3" x14ac:dyDescent="0.25">
      <c r="A33" s="17" t="s">
        <v>193</v>
      </c>
      <c r="B33" s="17"/>
      <c r="C33" s="17"/>
    </row>
  </sheetData>
  <sheetProtection sheet="1" insertRows="0" deleteRows="0" sort="0" autoFilter="0"/>
  <autoFilter ref="A1:C1"/>
  <mergeCells count="1">
    <mergeCell ref="A33:C33"/>
  </mergeCells>
  <dataValidations count="6">
    <dataValidation type="decimal" allowBlank="1" showErrorMessage="1" errorTitle="Wert außerhalb des Bereichs" error="Zulässig sind Werte zwischen 1 und 3650." sqref="B10">
      <formula1>1</formula1>
      <formula2>3650</formula2>
    </dataValidation>
    <dataValidation type="decimal" allowBlank="1" showErrorMessage="1" errorTitle="Wert außerhalb des Bereichs" error="Zulässig sind Werte zwischen 1 und 10000000." sqref="B14">
      <formula1>1</formula1>
      <formula2>10000000</formula2>
    </dataValidation>
    <dataValidation type="decimal" allowBlank="1" showErrorMessage="1" errorTitle="Wert außerhalb des Bereichs" error="Zulässig sind Werte zwischen 0 und 600." sqref="B15">
      <formula1>0</formula1>
      <formula2>600</formula2>
    </dataValidation>
    <dataValidation type="decimal" allowBlank="1" showErrorMessage="1" errorTitle="Wert außerhalb des Bereichs" error="Zulässig sind Werte zwischen 0 und 1000." sqref="B16">
      <formula1>0</formula1>
      <formula2>1000</formula2>
    </dataValidation>
    <dataValidation type="decimal" allowBlank="1" showErrorMessage="1" errorTitle="Wert außerhalb des Bereichs" error="Zulässig sind Werte zwischen 0 und 1." sqref="B17">
      <formula1>0</formula1>
      <formula2>1</formula2>
    </dataValidation>
    <dataValidation type="decimal" allowBlank="1" showErrorMessage="1" errorTitle="Wert außerhalb des Bereichs" error="Zulässig sind Werte zwischen 0 und 1." sqref="B4:B9">
      <formula1>0</formula1>
      <formula2>1</formula2>
    </dataValidation>
  </dataValidations>
  <pageMargins left="0.6" right="0.4" top="0.6" bottom="0.6" header="0.3" footer="0.3"/>
  <pageSetup paperSize="9" orientation="portrait" horizontalDpi="4294967295" verticalDpi="4294967295" scale="100" fitToWidth="1" fitToHeigh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6" style="9" customWidth="1"/>
    <col min="2" max="2" width="48" style="1" customWidth="1"/>
    <col min="3" max="3" width="62" style="1" customWidth="1"/>
    <col min="4" max="4" width="22" style="1" customWidth="1"/>
    <col min="5" max="5" width="13" style="18" customWidth="1"/>
    <col min="6" max="7" width="14" style="1" customWidth="1"/>
    <col min="8" max="8" width="13" style="18" customWidth="1"/>
    <col min="9" max="9" width="30" style="1" customWidth="1"/>
  </cols>
  <sheetData>
    <row r="1" ht="33" customHeight="1" spans="1:9" x14ac:dyDescent="0.25">
      <c r="A1" s="10" t="s">
        <v>21</v>
      </c>
      <c r="B1" s="11" t="s">
        <v>194</v>
      </c>
      <c r="C1" s="11" t="s">
        <v>195</v>
      </c>
      <c r="D1" s="11" t="s">
        <v>120</v>
      </c>
      <c r="E1" s="20" t="s">
        <v>196</v>
      </c>
      <c r="F1" s="11" t="s">
        <v>197</v>
      </c>
      <c r="G1" s="11" t="s">
        <v>198</v>
      </c>
      <c r="H1" s="20" t="s">
        <v>199</v>
      </c>
      <c r="I1" s="11" t="s">
        <v>200</v>
      </c>
    </row>
    <row r="2" ht="23.5" customHeight="1" spans="1:9" x14ac:dyDescent="0.25">
      <c r="A2" s="12">
        <v>1</v>
      </c>
      <c r="B2" s="15" t="s">
        <v>201</v>
      </c>
      <c r="C2" s="15" t="s">
        <v>202</v>
      </c>
      <c r="D2" s="14" t="s">
        <v>203</v>
      </c>
      <c r="E2" s="22">
        <v>46295</v>
      </c>
      <c r="F2" s="14" t="s">
        <v>204</v>
      </c>
      <c r="G2" s="14"/>
      <c r="H2" s="22"/>
      <c r="I2" s="14"/>
    </row>
    <row r="3" ht="13" customHeight="1" spans="1:9" x14ac:dyDescent="0.25">
      <c r="A3" s="12">
        <v>2</v>
      </c>
      <c r="B3" s="15" t="s">
        <v>205</v>
      </c>
      <c r="C3" s="15" t="s">
        <v>206</v>
      </c>
      <c r="D3" s="14" t="s">
        <v>203</v>
      </c>
      <c r="E3" s="22">
        <v>46280</v>
      </c>
      <c r="F3" s="14" t="s">
        <v>207</v>
      </c>
      <c r="G3" s="14"/>
      <c r="H3" s="22"/>
      <c r="I3" s="14"/>
    </row>
    <row r="4" ht="23.5" customHeight="1" spans="1:9" x14ac:dyDescent="0.25">
      <c r="A4" s="12">
        <v>3</v>
      </c>
      <c r="B4" s="15" t="s">
        <v>208</v>
      </c>
      <c r="C4" s="15" t="s">
        <v>209</v>
      </c>
      <c r="D4" s="14" t="s">
        <v>210</v>
      </c>
      <c r="E4" s="22">
        <v>46295</v>
      </c>
      <c r="F4" s="14" t="s">
        <v>207</v>
      </c>
      <c r="G4" s="14"/>
      <c r="H4" s="22"/>
      <c r="I4" s="14"/>
    </row>
    <row r="5" ht="13" customHeight="1" spans="1:9" x14ac:dyDescent="0.25">
      <c r="A5" s="12">
        <v>4</v>
      </c>
      <c r="B5" s="15" t="s">
        <v>211</v>
      </c>
      <c r="C5" s="15" t="s">
        <v>212</v>
      </c>
      <c r="D5" s="14" t="s">
        <v>213</v>
      </c>
      <c r="E5" s="22">
        <v>46356</v>
      </c>
      <c r="F5" s="14" t="s">
        <v>207</v>
      </c>
      <c r="G5" s="14"/>
      <c r="H5" s="22"/>
      <c r="I5" s="14"/>
    </row>
    <row r="6" ht="13" customHeight="1" spans="1:9" x14ac:dyDescent="0.25">
      <c r="A6" s="12">
        <v>5</v>
      </c>
      <c r="B6" s="15" t="s">
        <v>214</v>
      </c>
      <c r="C6" s="15" t="s">
        <v>215</v>
      </c>
      <c r="D6" s="14" t="s">
        <v>203</v>
      </c>
      <c r="E6" s="22">
        <v>46310</v>
      </c>
      <c r="F6" s="14" t="s">
        <v>207</v>
      </c>
      <c r="G6" s="14"/>
      <c r="H6" s="22"/>
      <c r="I6" s="14"/>
    </row>
    <row r="7" ht="13" customHeight="1" spans="1:9" x14ac:dyDescent="0.25">
      <c r="A7" s="12">
        <v>6</v>
      </c>
      <c r="B7" s="15" t="s">
        <v>216</v>
      </c>
      <c r="C7" s="15" t="s">
        <v>217</v>
      </c>
      <c r="D7" s="14" t="s">
        <v>210</v>
      </c>
      <c r="E7" s="22">
        <v>46371</v>
      </c>
      <c r="F7" s="14" t="s">
        <v>207</v>
      </c>
      <c r="G7" s="14"/>
      <c r="H7" s="22"/>
      <c r="I7" s="14"/>
    </row>
    <row r="8" spans="1:9" x14ac:dyDescent="0.25">
      <c r="A8" s="12"/>
      <c r="B8" s="15"/>
      <c r="C8" s="15"/>
      <c r="D8" s="14"/>
      <c r="E8" s="22"/>
      <c r="F8" s="14"/>
      <c r="G8" s="14"/>
      <c r="H8" s="22"/>
      <c r="I8" s="14"/>
    </row>
    <row r="9" spans="1:9" x14ac:dyDescent="0.25">
      <c r="A9" s="12"/>
      <c r="B9" s="15"/>
      <c r="C9" s="15"/>
      <c r="D9" s="14"/>
      <c r="E9" s="22"/>
      <c r="F9" s="14"/>
      <c r="G9" s="14"/>
      <c r="H9" s="22"/>
      <c r="I9" s="14"/>
    </row>
    <row r="10" spans="1:9" x14ac:dyDescent="0.25">
      <c r="A10" s="12"/>
      <c r="B10" s="15"/>
      <c r="C10" s="15"/>
      <c r="D10" s="14"/>
      <c r="E10" s="22"/>
      <c r="F10" s="14"/>
      <c r="G10" s="14"/>
      <c r="H10" s="22"/>
      <c r="I10" s="14"/>
    </row>
    <row r="11" spans="1:9" x14ac:dyDescent="0.25">
      <c r="A11" s="12"/>
      <c r="B11" s="15"/>
      <c r="C11" s="15"/>
      <c r="D11" s="14"/>
      <c r="E11" s="22"/>
      <c r="F11" s="14"/>
      <c r="G11" s="14"/>
      <c r="H11" s="22"/>
      <c r="I11" s="14"/>
    </row>
    <row r="12" spans="1:9" x14ac:dyDescent="0.25">
      <c r="A12" s="12"/>
      <c r="B12" s="15"/>
      <c r="C12" s="15"/>
      <c r="D12" s="14"/>
      <c r="E12" s="22"/>
      <c r="F12" s="14"/>
      <c r="G12" s="14"/>
      <c r="H12" s="22"/>
      <c r="I12" s="14"/>
    </row>
    <row r="13" spans="1:9" x14ac:dyDescent="0.25">
      <c r="A13" s="12"/>
      <c r="B13" s="15"/>
      <c r="C13" s="15"/>
      <c r="D13" s="14"/>
      <c r="E13" s="22"/>
      <c r="F13" s="14"/>
      <c r="G13" s="14"/>
      <c r="H13" s="22"/>
      <c r="I13" s="14"/>
    </row>
    <row r="15" ht="23.5" customHeight="1" spans="1:9" x14ac:dyDescent="0.25">
      <c r="A15" s="16"/>
      <c r="B15" s="17" t="s">
        <v>218</v>
      </c>
      <c r="C15" s="17"/>
      <c r="D15" s="17"/>
      <c r="E15" s="17"/>
      <c r="F15" s="17"/>
      <c r="G15" s="17"/>
      <c r="H15" s="17"/>
      <c r="I15" s="17"/>
    </row>
  </sheetData>
  <sheetProtection sheet="1" insertRows="0" deleteRows="0" sort="0" autoFilter="0"/>
  <autoFilter ref="A1:I1"/>
  <mergeCells count="1">
    <mergeCell ref="B15:I15"/>
  </mergeCells>
  <dataValidations count="2">
    <dataValidation type="list" showErrorMessage="1" errorTitle="Nicht in der Liste" error="Zulässig sind: offen, in Arbeit, umgesetzt, verworfen" sqref="F10:F13">
      <formula1>"offen,in Arbeit,umgesetzt,verworfen"</formula1>
    </dataValidation>
    <dataValidation type="list" showErrorMessage="1" errorTitle="Nicht in der Liste" error="Zulässig sind: offen, in Arbeit, umgesetzt, verworfen" sqref="F2:F13">
      <formula1>"offen,in Arbeit,umgesetzt,verworfen"</formula1>
    </dataValidation>
  </dataValidations>
  <pageMargins left="0.6" right="0.4" top="0.6" bottom="0.6" header="0.3" footer="0.3"/>
  <pageSetup paperSize="9"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Deckblatt</vt:lpstr>
      <vt:lpstr>Pflichtfeldkatalog</vt:lpstr>
      <vt:lpstr>Stichprobe</vt:lpstr>
      <vt:lpstr>Auswertung</vt:lpstr>
      <vt:lpstr>Maßnahmen</vt:lpstr>
    </vt:vector>
  </TitlesOfParts>
  <Company>MyInvest Pro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MyInvest Pro</dc:creator>
  <dc:title>Datenqualitäts-Audit</dc:title>
  <dc:subject/>
  <dc:description/>
  <cp:keywords/>
  <cp:category/>
  <cp:lastModifiedBy>MyInvest Pro</cp:lastModifiedBy>
  <dcterms:created xsi:type="dcterms:W3CDTF">2026-08-16T00:00:00Z</dcterms:created>
  <dcterms:modified xsi:type="dcterms:W3CDTF">2026-08-16T00:00:00Z</dcterms:modified>
</cp:coreProperties>
</file>