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eckblatt" state="visible" r:id="rId4"/>
    <sheet sheetId="2" name="Preismodelle" state="visible" r:id="rId5"/>
    <sheet sheetId="3" name="Nutzwertanalyse" state="visible" r:id="rId6"/>
    <sheet sheetId="4" name="Ergebnis" state="visible" r:id="rId7"/>
  </sheets>
  <definedNames>
    <definedName name="_xlnm.Print_Titles" localSheetId="1">'Preismodelle'!$1:$1</definedName>
    <definedName name="_xlnm.Print_Titles" localSheetId="2">'Nutzwertanalyse'!$1:$1</definedName>
    <definedName name="_xlnm.Print_Titles" localSheetId="3">'Ergebnis'!$1:$1</definedName>
  </definedNames>
  <calcPr calcId="171027"/>
</workbook>
</file>

<file path=xl/sharedStrings.xml><?xml version="1.0" encoding="utf-8"?>
<sst xmlns="http://schemas.openxmlformats.org/spreadsheetml/2006/main" count="206" uniqueCount="163">
  <si>
    <t>Nutzwertanalyse CRM-Auswahl</t>
  </si>
  <si>
    <t>Drei Preismodelle auf gleiche Laufzeiten normiert und 42 Kriterien gewichtet — in einer Rangfolge.</t>
  </si>
  <si>
    <t>Stand</t>
  </si>
  <si>
    <t>16.08.2026</t>
  </si>
  <si>
    <t>Version</t>
  </si>
  <si>
    <t>Herausgeber</t>
  </si>
  <si>
    <t>MyInvest Pro · myinvest-pro.de</t>
  </si>
  <si>
    <t>Annahmen</t>
  </si>
  <si>
    <t>Anbieter</t>
  </si>
  <si>
    <t>A, B und C sind Platzhalter für Bauarten von Preismodellen, keine Produkte</t>
  </si>
  <si>
    <t>Mengengerüst</t>
  </si>
  <si>
    <t>8 Nutzer · 60 verwaltete Einheiten</t>
  </si>
  <si>
    <t>Laufzeiten</t>
  </si>
  <si>
    <t>12, 24 und 36 Monate, jeweils inklusive Einmalkosten</t>
  </si>
  <si>
    <t>Kriterien</t>
  </si>
  <si>
    <t>42 Kriterien in acht Gruppen, Gewicht 1–5, Punkte 0–5</t>
  </si>
  <si>
    <t>Beispielrechnung</t>
  </si>
  <si>
    <t>niedrigste Grundgebühr bei Anbieter B, niedrigste Gesamtkosten über 36 Monate bei Anbieter C</t>
  </si>
  <si>
    <t>Unverbindliche Arbeitshilfe. Ersetzt keine Rechts-, Steuer- oder Finanzberatung. Alle eingetragenen Zahlen sind Beispielwerte und keine Marktdaten — die Mappe rechnet mit den Werten, die Sie selbst eintragen. Stand: 16.08.2026 · Version 1.</t>
  </si>
  <si>
    <t>Position</t>
  </si>
  <si>
    <t>Anbieter A</t>
  </si>
  <si>
    <t>Anbieter B</t>
  </si>
  <si>
    <t>Anbieter C</t>
  </si>
  <si>
    <t>Erläuterung</t>
  </si>
  <si>
    <t>Mengengerüst — gilt für alle drei Anbieter</t>
  </si>
  <si>
    <t>Nutzer im Vertrieb</t>
  </si>
  <si>
    <t>Alle drei Spalten rechnen mit dieser Zahl. Wer sie ändert, sieht sofort, welches Modell mit dem Team mitwächst und welches davonläuft.</t>
  </si>
  <si>
    <t>Verwaltete Einheiten</t>
  </si>
  <si>
    <t>Maßgeblich für jedes Modell, das je Einheit abrechnet.</t>
  </si>
  <si>
    <t>Preismodell laut Angebot — hier tragen Sie ein</t>
  </si>
  <si>
    <t>Grundgebühr je Monat</t>
  </si>
  <si>
    <t>Der Betrag, der ohne jede Nutzung anfällt — und der die Auswahl am häufigsten falsch entscheidet.</t>
  </si>
  <si>
    <t>Im Grundpreis enthaltene Nutzer</t>
  </si>
  <si>
    <t>Ohne dieses Feld wirkt ein Kontingent wie ein Rabatt und wird beim Wachsen zur Nachzahlung.</t>
  </si>
  <si>
    <t>Preis je zusätzlichem Nutzer und Monat</t>
  </si>
  <si>
    <t>Im Grundpreis enthaltene Einheiten</t>
  </si>
  <si>
    <t>Preis je Einheit und Monat</t>
  </si>
  <si>
    <t>Wächst mit dem Bestand, nicht mit dem Team — die zweite Bauart von Preismodell.</t>
  </si>
  <si>
    <t>Zusatzmodule je Monat</t>
  </si>
  <si>
    <t>Schnittstellen, Portalanbindung, Partnerzugang — alles, was im Angebot unter dem Strich steht.</t>
  </si>
  <si>
    <t>Rabatt bei Jahreszahlung</t>
  </si>
  <si>
    <t>Wirkt nur auf die laufenden Kosten, nie auf die Einmalkosten.</t>
  </si>
  <si>
    <t>Einrichtung, einmalig</t>
  </si>
  <si>
    <t>Schulung, einmalig</t>
  </si>
  <si>
    <t>Datenmigration, einmalig</t>
  </si>
  <si>
    <t>Der Posten, der in Angeboten am häufigsten fehlt und im Projekt am sichersten kommt.</t>
  </si>
  <si>
    <t>Rechenweg — abgeleitet, geschützt</t>
  </si>
  <si>
    <t>Nutzer über dem Kontingent</t>
  </si>
  <si>
    <t>Nutzerkosten je Monat</t>
  </si>
  <si>
    <t>Einheiten über dem Kontingent</t>
  </si>
  <si>
    <t>Einheitenkosten je Monat</t>
  </si>
  <si>
    <t>Laufende Kosten je Monat, Listenpreis</t>
  </si>
  <si>
    <t>Ab hier sind die drei Modelle vergleichbar: Was vorher je Nutzer, je Einheit oder pauschal gerechnet wurde, steht jetzt in derselben Zahl.</t>
  </si>
  <si>
    <t>Laufende Kosten je Monat nach Jahresrabatt</t>
  </si>
  <si>
    <t>Einmalkosten gesamt</t>
  </si>
  <si>
    <t>Gesamtkosten, auf gleiche Laufzeiten normiert</t>
  </si>
  <si>
    <t>Gesamtkosten über 12 Monate</t>
  </si>
  <si>
    <t>Gesamtkosten über 24 Monate</t>
  </si>
  <si>
    <t>Gesamtkosten über 36 Monate</t>
  </si>
  <si>
    <t>Erst diese drei Zeilen beantworten die Frage, die im Angebot nicht steht: Was kostet das über die Zeit, die wir das System wirklich nutzen?</t>
  </si>
  <si>
    <t>Kosten je Monat, normiert auf 36 Monate</t>
  </si>
  <si>
    <t>Kosten je Nutzer und Monat über 36 Monate</t>
  </si>
  <si>
    <t>Rangfolge — dieselben Anbieter, drei Maßstäbe</t>
  </si>
  <si>
    <t>Rang nach Grundgebühr</t>
  </si>
  <si>
    <t>Diese drei Zeilen sind der Kern der Mappe: Die Rangfolge nach Grundgebühr, nach 12 und nach 36 Monaten ist nicht dieselbe. Wer nach der Grundgebühr entscheidet, entscheidet nach der Zahl, die am wenigsten über die Kosten sagt.</t>
  </si>
  <si>
    <t>Rang nach Gesamtkosten über 12 Monate</t>
  </si>
  <si>
    <t>Rang nach Gesamtkosten über 36 Monate</t>
  </si>
  <si>
    <t>Gruppe</t>
  </si>
  <si>
    <t>Kriterium</t>
  </si>
  <si>
    <t>Gewicht 1–5</t>
  </si>
  <si>
    <t>Anbieter A: Punkte 0–5</t>
  </si>
  <si>
    <t>Anbieter B: Punkte 0–5</t>
  </si>
  <si>
    <t>Anbieter C: Punkte 0–5</t>
  </si>
  <si>
    <t>Anbieter A: gewichtet</t>
  </si>
  <si>
    <t>Anbieter B: gewichtet</t>
  </si>
  <si>
    <t>Anbieter C: gewichtet</t>
  </si>
  <si>
    <t>Beleg oder Quelle der Bewertung</t>
  </si>
  <si>
    <t>Objekt- und Einheitenverwaltung</t>
  </si>
  <si>
    <t>Projekte, Bauabschnitte und Einheiten in einer Hierarchie abbildbar</t>
  </si>
  <si>
    <t>Preisliste je Einheit mit getrennten Preisbestandteilen statt einem Gesamtpreis</t>
  </si>
  <si>
    <t>Zwei Preisstände parallel führbar: gültig und geplant ab Stichtag</t>
  </si>
  <si>
    <t>Reservierungen mit Frist, Verlängerung und automatischem Ablauf</t>
  </si>
  <si>
    <t>Grundrisse, Exposés und Teilungserklärung an der Einheit ablegbar</t>
  </si>
  <si>
    <t>Import bestehender Einheitenlisten aus CSV oder Excel</t>
  </si>
  <si>
    <t>Vertrieb und Pipeline</t>
  </si>
  <si>
    <t>Interessenten je Einheit und je Projekt führbar</t>
  </si>
  <si>
    <t>Pipeline mit frei definierbaren Phasen und schriftlicher Phasendefinition</t>
  </si>
  <si>
    <t>Aufgaben und Wiedervorlagen mit Fälligkeit und Verantwortlichem</t>
  </si>
  <si>
    <t>Aktivitätsprotokoll je Interessent, nachträglich nicht änderbar</t>
  </si>
  <si>
    <t>Serien-E-Mail und Exposéversand aus dem System heraus</t>
  </si>
  <si>
    <t>Auswertung der Abschlussquote je Phase, Quelle und Vertriebler</t>
  </si>
  <si>
    <t>Provision und Abrechnung</t>
  </si>
  <si>
    <t>Provisionsmodelle je Projekt und je Partner hinterlegbar</t>
  </si>
  <si>
    <t>Teilungsschlüssel bei Teamverkauf abbildbar</t>
  </si>
  <si>
    <t>Provisionsvorschuss mit Haftungszeit und Rückforderung</t>
  </si>
  <si>
    <t>Storno mit Rückrechnung bereits ausgezahlter Provision</t>
  </si>
  <si>
    <t>Abrechnungslauf mit nachvollziehbarem Beleg je Partner</t>
  </si>
  <si>
    <t>Vertriebspartner und Struktur</t>
  </si>
  <si>
    <t>Partnerstammdaten mit Nachweisen und deren Ablaufdatum</t>
  </si>
  <si>
    <t>Mehrstufige Vertriebsstruktur mit Über- und Unterstellung</t>
  </si>
  <si>
    <t>Partnerzugang mit Sicht ausschließlich auf freigegebene Projekte</t>
  </si>
  <si>
    <t>Onboarding-Strecke mit Pflichtschritten vor der Freischaltung</t>
  </si>
  <si>
    <t>Eigenes Erscheinungsbild je Partner</t>
  </si>
  <si>
    <t>Recht, Compliance und Datenschutz</t>
  </si>
  <si>
    <t>Einwilligungen mit Zweck, Zeitpunkt und Nachweis</t>
  </si>
  <si>
    <t>Löschfristen je Datensatz mit Erinnerung und Löschlauf</t>
  </si>
  <si>
    <t>Auftragsverarbeitungsvertrag und Verarbeitungsverzeichnis vorhanden</t>
  </si>
  <si>
    <t>Serverstandort und Datenhaltung in der Europäischen Union</t>
  </si>
  <si>
    <t>Rollen- und Rechtemodell bis auf Feldebene</t>
  </si>
  <si>
    <t>Protokoll aller Zugriffe auf personenbezogene Daten</t>
  </si>
  <si>
    <t>Daten, Schnittstellen und Migration</t>
  </si>
  <si>
    <t>Offene Programmierschnittstelle mit dokumentierten Endpunkten</t>
  </si>
  <si>
    <t>Anbindung an das eigene E-Mail- und Kalendersystem</t>
  </si>
  <si>
    <t>Anbindung an Immobilienportale</t>
  </si>
  <si>
    <t>Export aller eigenen Daten ohne Mitwirkung des Anbieters</t>
  </si>
  <si>
    <t>Migrationsleistung mit Testlauf vor der Umstellung</t>
  </si>
  <si>
    <t>Dublettenprüfung beim Import und im laufenden Betrieb</t>
  </si>
  <si>
    <t>Bedienung und Einführung</t>
  </si>
  <si>
    <t>Bedienbar auf dem Mobiltelefon im Außendienst</t>
  </si>
  <si>
    <t>Zeit bis zur ersten produktiven Nutzung durch das Team</t>
  </si>
  <si>
    <t>Felder und Ansichten ohne Programmierung anpassbar</t>
  </si>
  <si>
    <t>Schulungsangebot in deutscher Sprache</t>
  </si>
  <si>
    <t>Anbieter und Vertrag</t>
  </si>
  <si>
    <t>Vertragslaufzeit, Kündigungsfrist und Preisanpassungsklausel</t>
  </si>
  <si>
    <t>Verfügbarkeitszusage und Reaktionszeit im Störungsfall</t>
  </si>
  <si>
    <t>Referenzen aus dem Neubau- und Bauträgervertrieb</t>
  </si>
  <si>
    <t>Wirtschaftliche Lage und Fortbestand des Anbieters</t>
  </si>
  <si>
    <t>Summe</t>
  </si>
  <si>
    <t>Höchstmöglicher Nutzwert (Summe der Gewichte × 5)</t>
  </si>
  <si>
    <t>Nutzwert in Prozent des Höchstwerts</t>
  </si>
  <si>
    <t>Das Gewicht ist ein Vorschlag, kein Gesetz: Es gehört vor der ersten Anbieterdemonstration festgelegt und danach nicht mehr geändert. Wer die Gewichte hinterher an das Ergebnis anpasst, hat keine Nutzwertanalyse, sondern eine Begründung.</t>
  </si>
  <si>
    <t>Kennzahl</t>
  </si>
  <si>
    <t>Lesart</t>
  </si>
  <si>
    <t>Nutzwert</t>
  </si>
  <si>
    <t>Gewichtete Punktsumme</t>
  </si>
  <si>
    <t>Rang nach Nutzwert</t>
  </si>
  <si>
    <t>Rang 1 ist der höchste Nutzwert. Gleichstand teilt sich den Rang.</t>
  </si>
  <si>
    <t>Kosten</t>
  </si>
  <si>
    <t>Rang 1 sind die niedrigsten Gesamtkosten über 36 Monate. Vergleichen Sie ihn mit dem Rang nach Grundgebühr auf Blatt „Preismodelle".</t>
  </si>
  <si>
    <t>Zusammenführung</t>
  </si>
  <si>
    <t>Gewicht des Nutzwerts (gilt für alle Anbieter)</t>
  </si>
  <si>
    <t>Legen Sie das Gewicht fest, bevor Sie die erste Vorführung sehen. Danach ist es eine Begründung und keine Entscheidung mehr.</t>
  </si>
  <si>
    <t>Gewicht der Kosten</t>
  </si>
  <si>
    <t>Kostenpunktwert (100 % = günstigster Anbieter)</t>
  </si>
  <si>
    <t>Nutzwertpunktwert (100 % = höchster Nutzwert)</t>
  </si>
  <si>
    <t>Gesamtwert aus Nutzwert und Kosten</t>
  </si>
  <si>
    <t>Nutzwert und Kosten in einer Zahl. Sie ersetzt die Entscheidung nicht — sie macht sichtbar, was sie kostet.</t>
  </si>
  <si>
    <t>Rang gesamt</t>
  </si>
  <si>
    <t>Kosten je Nutzwertpunkt über 36 Monate</t>
  </si>
  <si>
    <t>Die ehrlichste Einzelzahl der Mappe: Was ein Punkt erfüllter Anforderung über drei Jahre kostet.</t>
  </si>
  <si>
    <t>Bewertungsmaßstab für die Punkte 0 bis 5</t>
  </si>
  <si>
    <t>0 Punkte</t>
  </si>
  <si>
    <t>Nicht vorhanden und nicht geplant.</t>
  </si>
  <si>
    <t>1 Punkt</t>
  </si>
  <si>
    <t>Nur mit erheblichem Aufwand oder über Fremdsysteme abbildbar.</t>
  </si>
  <si>
    <t>2 Punkte</t>
  </si>
  <si>
    <t>Im Ansatz vorhanden, für den eigenen Ablauf zu knapp.</t>
  </si>
  <si>
    <t>3 Punkte</t>
  </si>
  <si>
    <t>Vorhanden und brauchbar, mit Einschränkungen im Alltag.</t>
  </si>
  <si>
    <t>4 Punkte</t>
  </si>
  <si>
    <t>Vollständig vorhanden und im Test überzeugend.</t>
  </si>
  <si>
    <t>5 Punkte</t>
  </si>
  <si>
    <t>Vollständig vorhanden, im Test überzeugend und im eigenen Ablauf erprobt.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</si>
</sst>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 €"/>
    <numFmt numFmtId="165" formatCode="0.0 %"/>
    <numFmt numFmtId="166" formatCode="0.00 %"/>
  </numFmts>
  <fonts count="8" x14ac:knownFonts="1">
    <font>
      <color theme="1"/>
      <family val="2"/>
      <scheme val="minor"/>
      <sz val="11"/>
      <name val="Calibri"/>
    </font>
    <font>
      <color rgb="FF18181B"/>
      <sz val="10"/>
      <name val="Arial"/>
    </font>
    <font>
      <b/>
      <color rgb="FF18181B"/>
      <sz val="20"/>
      <name val="Arial"/>
    </font>
    <font>
      <color rgb="FF6B6B74"/>
      <sz val="11"/>
      <name val="Arial"/>
    </font>
    <font>
      <b/>
      <color rgb="FF6B6B74"/>
      <sz val="10"/>
      <name val="Arial"/>
    </font>
    <font>
      <b/>
      <color rgb="FF18181B"/>
      <sz val="10"/>
      <name val="Arial"/>
    </font>
    <font>
      <color rgb="FF6B6B74"/>
      <sz val="9"/>
      <name val="Arial"/>
    </font>
    <font>
      <b/>
      <color rgb="FFB8461E"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AF7F5"/>
      </patternFill>
    </fill>
    <fill>
      <patternFill patternType="solid">
        <fgColor rgb="FFFDF6F2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B8461E"/>
      </bottom>
      <diagonal/>
    </border>
    <border>
      <left/>
      <right/>
      <top style="thin">
        <color rgb="FFE4E4E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7" fillId="2" borderId="2" xfId="0" applyFont="1" applyFill="1" applyBorder="1"/>
    <xf numFmtId="0" fontId="1" fillId="2" borderId="2" xfId="0" applyFont="1" applyFill="1" applyBorder="1"/>
    <xf numFmtId="0" fontId="1" fillId="0" borderId="0" xfId="0" applyFont="1" applyAlignment="1">
      <alignment vertical="top"/>
    </xf>
    <xf numFmtId="3" fontId="1" fillId="3" borderId="0" xfId="0" applyNumberFormat="1" applyFont="1" applyFill="1" applyAlignment="1" applyProtection="1">
      <alignment horizontal="right" vertical="top" indent="1"/>
      <protection locked="0"/>
    </xf>
    <xf numFmtId="0" fontId="6" fillId="0" borderId="0" xfId="0" applyFont="1" applyAlignment="1">
      <alignment vertical="top" wrapText="1" indent="1"/>
    </xf>
    <xf numFmtId="164" fontId="1" fillId="3" borderId="0" xfId="0" applyNumberFormat="1" applyFont="1" applyFill="1" applyAlignment="1" applyProtection="1">
      <alignment horizontal="right" vertical="top" indent="1"/>
      <protection locked="0"/>
    </xf>
    <xf numFmtId="165" fontId="1" fillId="3" borderId="0" xfId="0" applyNumberFormat="1" applyFont="1" applyFill="1" applyAlignment="1" applyProtection="1">
      <alignment horizontal="right" vertical="top" indent="1"/>
      <protection locked="0"/>
    </xf>
    <xf numFmtId="3" fontId="1" fillId="0" borderId="0" xfId="0" applyNumberFormat="1" applyFont="1" applyAlignment="1" applyProtection="1">
      <alignment horizontal="right" vertical="top" indent="1"/>
    </xf>
    <xf numFmtId="164" fontId="1" fillId="0" borderId="0" xfId="0" applyNumberFormat="1" applyFont="1" applyAlignment="1" applyProtection="1">
      <alignment horizontal="right" vertical="top" indent="1"/>
    </xf>
    <xf numFmtId="164" fontId="5" fillId="0" borderId="0" xfId="0" applyNumberFormat="1" applyFont="1" applyAlignment="1" applyProtection="1">
      <alignment horizontal="right" vertical="top" indent="1"/>
    </xf>
    <xf numFmtId="3" fontId="5" fillId="0" borderId="0" xfId="0" applyNumberFormat="1" applyFont="1" applyAlignment="1" applyProtection="1">
      <alignment horizontal="right" vertical="top" inden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 wrapText="1" indent="1"/>
    </xf>
    <xf numFmtId="0" fontId="1" fillId="3" borderId="0" xfId="0" applyFont="1" applyFill="1" applyAlignment="1" applyProtection="1">
      <alignment horizontal="right" vertical="top" indent="1"/>
      <protection locked="0"/>
    </xf>
    <xf numFmtId="0" fontId="1" fillId="0" borderId="0" xfId="0" applyFont="1" applyAlignment="1" applyProtection="1">
      <alignment horizontal="right" vertical="top" indent="1"/>
    </xf>
    <xf numFmtId="0" fontId="1" fillId="3" borderId="0" xfId="0" applyFont="1" applyFill="1" applyProtection="1">
      <protection locked="0"/>
    </xf>
    <xf numFmtId="0" fontId="5" fillId="0" borderId="0" xfId="0" applyFont="1" applyProtection="1"/>
    <xf numFmtId="0" fontId="1" fillId="0" borderId="0" xfId="0" applyFont="1" applyProtection="1"/>
    <xf numFmtId="165" fontId="5" fillId="0" borderId="0" xfId="0" applyNumberFormat="1" applyFont="1" applyProtection="1"/>
    <xf numFmtId="4" fontId="1" fillId="0" borderId="0" xfId="0" applyNumberFormat="1" applyFont="1" applyAlignment="1" applyProtection="1">
      <alignment horizontal="right" vertical="top" indent="1"/>
    </xf>
    <xf numFmtId="165" fontId="1" fillId="0" borderId="0" xfId="0" applyNumberFormat="1" applyFont="1" applyAlignment="1" applyProtection="1">
      <alignment horizontal="right" vertical="top" indent="1"/>
    </xf>
    <xf numFmtId="166" fontId="1" fillId="0" borderId="0" xfId="0" applyNumberFormat="1" applyFont="1" applyAlignment="1" applyProtection="1">
      <alignment horizontal="right" vertical="top" indent="1"/>
    </xf>
    <xf numFmtId="166" fontId="5" fillId="0" borderId="0" xfId="0" applyNumberFormat="1" applyFont="1" applyAlignment="1" applyProtection="1">
      <alignment horizontal="right" vertical="top" indent="1"/>
    </xf>
    <xf numFmtId="0" fontId="5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0</xdr:colOff>
      <xdr:row>0</xdr:row>
      <xdr:rowOff>0</xdr:rowOff>
    </xdr:from>
    <xdr:ext cx="1238250" cy="49530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workbookViewId="0" showGridLines="0"/>
  </sheetViews>
  <sheetFormatPr defaultRowHeight="15" outlineLevelRow="0" outlineLevelCol="0" x14ac:dyDescent="55"/>
  <cols>
    <col min="1" max="1" width="24" style="1" customWidth="1"/>
    <col min="2" max="2" width="62" style="2" customWidth="1"/>
  </cols>
  <sheetData>
    <row r="1" ht="44" customHeight="1" x14ac:dyDescent="0.25"/>
    <row r="4" spans="1:1" x14ac:dyDescent="0.25">
      <c r="A4" s="3" t="s">
        <v>0</v>
      </c>
    </row>
    <row r="5" spans="1:1" x14ac:dyDescent="0.25">
      <c r="A5" s="4" t="s">
        <v>1</v>
      </c>
    </row>
    <row r="7" spans="1:2" x14ac:dyDescent="0.25">
      <c r="A7" s="5" t="s">
        <v>2</v>
      </c>
      <c r="B7" s="2" t="s">
        <v>3</v>
      </c>
    </row>
    <row r="8" spans="1:2" x14ac:dyDescent="0.25">
      <c r="A8" s="5" t="s">
        <v>4</v>
      </c>
      <c r="B8" s="2">
        <v>1</v>
      </c>
    </row>
    <row r="9" spans="1:2" x14ac:dyDescent="0.25">
      <c r="A9" s="5" t="s">
        <v>5</v>
      </c>
      <c r="B9" s="2" t="s">
        <v>6</v>
      </c>
    </row>
    <row r="11" spans="1:1" x14ac:dyDescent="0.25">
      <c r="A11" s="6" t="s">
        <v>7</v>
      </c>
    </row>
    <row r="12" ht="23.5" customHeight="1" spans="1:2" x14ac:dyDescent="0.25">
      <c r="A12" s="1" t="s">
        <v>8</v>
      </c>
      <c r="B12" s="2" t="s">
        <v>9</v>
      </c>
    </row>
    <row r="13" ht="13" customHeight="1" spans="1:2" x14ac:dyDescent="0.25">
      <c r="A13" s="1" t="s">
        <v>10</v>
      </c>
      <c r="B13" s="2" t="s">
        <v>11</v>
      </c>
    </row>
    <row r="14" ht="13" customHeight="1" spans="1:2" x14ac:dyDescent="0.25">
      <c r="A14" s="1" t="s">
        <v>12</v>
      </c>
      <c r="B14" s="2" t="s">
        <v>13</v>
      </c>
    </row>
    <row r="15" ht="13" customHeight="1" spans="1:2" x14ac:dyDescent="0.25">
      <c r="A15" s="1" t="s">
        <v>14</v>
      </c>
      <c r="B15" s="2" t="s">
        <v>15</v>
      </c>
    </row>
    <row r="16" ht="23.5" customHeight="1" spans="1:2" x14ac:dyDescent="0.25">
      <c r="A16" s="1" t="s">
        <v>16</v>
      </c>
      <c r="B16" s="2" t="s">
        <v>17</v>
      </c>
    </row>
    <row r="18" ht="46" customHeight="1" spans="1:2" x14ac:dyDescent="0.25">
      <c r="A18" s="7" t="s">
        <v>18</v>
      </c>
      <c r="B18" s="7"/>
    </row>
  </sheetData>
  <sheetProtection sheet="1" insertRows="0" deleteRows="0" sort="0" autoFilter="0"/>
  <mergeCells count="1">
    <mergeCell ref="A18:B18"/>
  </mergeCells>
  <pageMargins left="0.6" right="0.4" top="0.6" bottom="0.6" header="0.3" footer="0.3"/>
  <pageSetup paperSize="9" orientation="portrait" horizontalDpi="4294967295" verticalDpi="4294967295" scale="100" fitToWidth="1" fitToHeight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6" style="1" customWidth="1"/>
    <col min="2" max="4" width="16" style="1" customWidth="1"/>
    <col min="5" max="5" width="62" style="1" customWidth="1"/>
  </cols>
  <sheetData>
    <row r="1" ht="22" customHeight="1" spans="1:5" x14ac:dyDescent="0.25">
      <c r="A1" s="8" t="s">
        <v>19</v>
      </c>
      <c r="B1" s="8" t="s">
        <v>20</v>
      </c>
      <c r="C1" s="8" t="s">
        <v>21</v>
      </c>
      <c r="D1" s="8" t="s">
        <v>22</v>
      </c>
      <c r="E1" s="8" t="s">
        <v>23</v>
      </c>
    </row>
    <row r="3" spans="1:5" x14ac:dyDescent="0.25">
      <c r="A3" s="9" t="s">
        <v>24</v>
      </c>
      <c r="B3" s="10"/>
      <c r="C3" s="10"/>
      <c r="D3" s="10"/>
      <c r="E3" s="10"/>
    </row>
    <row r="4" ht="23.5" customHeight="1" spans="1:5" x14ac:dyDescent="0.25">
      <c r="A4" s="11" t="s">
        <v>25</v>
      </c>
      <c r="B4" s="12">
        <v>8</v>
      </c>
      <c r="C4" s="11"/>
      <c r="D4" s="11"/>
      <c r="E4" s="13" t="s">
        <v>26</v>
      </c>
    </row>
    <row r="5" ht="13" customHeight="1" spans="1:5" x14ac:dyDescent="0.25">
      <c r="A5" s="11" t="s">
        <v>27</v>
      </c>
      <c r="B5" s="12">
        <v>60</v>
      </c>
      <c r="C5" s="11"/>
      <c r="D5" s="11"/>
      <c r="E5" s="13" t="s">
        <v>28</v>
      </c>
    </row>
    <row r="7" spans="1:5" x14ac:dyDescent="0.25">
      <c r="A7" s="9" t="s">
        <v>29</v>
      </c>
      <c r="B7" s="10"/>
      <c r="C7" s="10"/>
      <c r="D7" s="10"/>
      <c r="E7" s="10"/>
    </row>
    <row r="8" ht="23.5" customHeight="1" spans="1:5" x14ac:dyDescent="0.25">
      <c r="A8" s="11" t="s">
        <v>30</v>
      </c>
      <c r="B8" s="14">
        <v>149</v>
      </c>
      <c r="C8" s="14">
        <v>99</v>
      </c>
      <c r="D8" s="14">
        <v>179</v>
      </c>
      <c r="E8" s="13" t="s">
        <v>31</v>
      </c>
    </row>
    <row r="9" ht="23.5" customHeight="1" spans="1:5" x14ac:dyDescent="0.25">
      <c r="A9" s="11" t="s">
        <v>32</v>
      </c>
      <c r="B9" s="12">
        <v>0</v>
      </c>
      <c r="C9" s="12">
        <v>5</v>
      </c>
      <c r="D9" s="12">
        <v>25</v>
      </c>
      <c r="E9" s="13" t="s">
        <v>33</v>
      </c>
    </row>
    <row r="10" spans="1:4" x14ac:dyDescent="0.25">
      <c r="A10" s="1" t="s">
        <v>34</v>
      </c>
      <c r="B10" s="14">
        <v>15</v>
      </c>
      <c r="C10" s="14">
        <v>25</v>
      </c>
      <c r="D10" s="14">
        <v>19</v>
      </c>
    </row>
    <row r="11" spans="1:4" x14ac:dyDescent="0.25">
      <c r="A11" s="1" t="s">
        <v>35</v>
      </c>
      <c r="B11" s="12">
        <v>0</v>
      </c>
      <c r="C11" s="12">
        <v>0</v>
      </c>
      <c r="D11" s="12">
        <v>250</v>
      </c>
    </row>
    <row r="12" ht="23.5" customHeight="1" spans="1:5" x14ac:dyDescent="0.25">
      <c r="A12" s="11" t="s">
        <v>36</v>
      </c>
      <c r="B12" s="14">
        <v>0</v>
      </c>
      <c r="C12" s="14">
        <v>2</v>
      </c>
      <c r="D12" s="14">
        <v>1</v>
      </c>
      <c r="E12" s="13" t="s">
        <v>37</v>
      </c>
    </row>
    <row r="13" ht="23.5" customHeight="1" spans="1:5" x14ac:dyDescent="0.25">
      <c r="A13" s="11" t="s">
        <v>38</v>
      </c>
      <c r="B13" s="14">
        <v>0</v>
      </c>
      <c r="C13" s="14">
        <v>0</v>
      </c>
      <c r="D13" s="14">
        <v>0</v>
      </c>
      <c r="E13" s="13" t="s">
        <v>39</v>
      </c>
    </row>
    <row r="14" ht="13" customHeight="1" spans="1:5" x14ac:dyDescent="0.25">
      <c r="A14" s="11" t="s">
        <v>40</v>
      </c>
      <c r="B14" s="15">
        <v>0</v>
      </c>
      <c r="C14" s="15">
        <v>0.05</v>
      </c>
      <c r="D14" s="15">
        <v>0</v>
      </c>
      <c r="E14" s="13" t="s">
        <v>41</v>
      </c>
    </row>
    <row r="15" spans="1:4" x14ac:dyDescent="0.25">
      <c r="A15" s="1" t="s">
        <v>42</v>
      </c>
      <c r="B15" s="14">
        <v>490</v>
      </c>
      <c r="C15" s="14">
        <v>0</v>
      </c>
      <c r="D15" s="14">
        <v>2500</v>
      </c>
    </row>
    <row r="16" spans="1:4" x14ac:dyDescent="0.25">
      <c r="A16" s="1" t="s">
        <v>43</v>
      </c>
      <c r="B16" s="14">
        <v>600</v>
      </c>
      <c r="C16" s="14">
        <v>450</v>
      </c>
      <c r="D16" s="14">
        <v>900</v>
      </c>
    </row>
    <row r="17" ht="23.5" customHeight="1" spans="1:5" x14ac:dyDescent="0.25">
      <c r="A17" s="11" t="s">
        <v>44</v>
      </c>
      <c r="B17" s="14">
        <v>900</v>
      </c>
      <c r="C17" s="14">
        <v>1200</v>
      </c>
      <c r="D17" s="14">
        <v>1200</v>
      </c>
      <c r="E17" s="13" t="s">
        <v>45</v>
      </c>
    </row>
    <row r="19" spans="1:5" x14ac:dyDescent="0.25">
      <c r="A19" s="9" t="s">
        <v>46</v>
      </c>
      <c r="B19" s="10"/>
      <c r="C19" s="10"/>
      <c r="D19" s="10"/>
      <c r="E19" s="10"/>
    </row>
    <row r="20" spans="1:4" x14ac:dyDescent="0.25">
      <c r="A20" s="1" t="s">
        <v>47</v>
      </c>
      <c r="B20" s="16">
        <f>MAX(0,$B$4-B9)</f>
        <v>8</v>
      </c>
      <c r="C20" s="16">
        <f>MAX(0,$B$4-C9)</f>
        <v>3</v>
      </c>
      <c r="D20" s="16">
        <f>MAX(0,$B$4-D9)</f>
        <v>0</v>
      </c>
    </row>
    <row r="21" spans="1:4" x14ac:dyDescent="0.25">
      <c r="A21" s="1" t="s">
        <v>48</v>
      </c>
      <c r="B21" s="17">
        <f>ROUND(B20*B10,2)</f>
        <v>120</v>
      </c>
      <c r="C21" s="17">
        <f>ROUND(C20*C10,2)</f>
        <v>75</v>
      </c>
      <c r="D21" s="17">
        <f>ROUND(D20*D10,2)</f>
        <v>0</v>
      </c>
    </row>
    <row r="22" spans="1:4" x14ac:dyDescent="0.25">
      <c r="A22" s="1" t="s">
        <v>49</v>
      </c>
      <c r="B22" s="16">
        <f>MAX(0,$B$5-B11)</f>
        <v>60</v>
      </c>
      <c r="C22" s="16">
        <f>MAX(0,$B$5-C11)</f>
        <v>60</v>
      </c>
      <c r="D22" s="16">
        <f>MAX(0,$B$5-D11)</f>
        <v>0</v>
      </c>
    </row>
    <row r="23" spans="1:4" x14ac:dyDescent="0.25">
      <c r="A23" s="1" t="s">
        <v>50</v>
      </c>
      <c r="B23" s="17">
        <f>ROUND(B22*B12,2)</f>
        <v>0</v>
      </c>
      <c r="C23" s="17">
        <f>ROUND(C22*C12,2)</f>
        <v>120</v>
      </c>
      <c r="D23" s="17">
        <f>ROUND(D22*D12,2)</f>
        <v>0</v>
      </c>
    </row>
    <row r="24" ht="23.5" customHeight="1" spans="1:5" x14ac:dyDescent="0.25">
      <c r="A24" s="11" t="s">
        <v>51</v>
      </c>
      <c r="B24" s="17">
        <f>ROUND(B8+B21+B23+B13,2)</f>
        <v>269</v>
      </c>
      <c r="C24" s="17">
        <f>ROUND(C8+C21+C23+C13,2)</f>
        <v>294</v>
      </c>
      <c r="D24" s="17">
        <f>ROUND(D8+D21+D23+D13,2)</f>
        <v>179</v>
      </c>
      <c r="E24" s="13" t="s">
        <v>52</v>
      </c>
    </row>
    <row r="25" spans="1:4" x14ac:dyDescent="0.25">
      <c r="A25" s="1" t="s">
        <v>53</v>
      </c>
      <c r="B25" s="17">
        <f>ROUND(B24*(1-B14),2)</f>
        <v>269</v>
      </c>
      <c r="C25" s="17">
        <f>ROUND(C24*(1-C14),2)</f>
        <v>279.3</v>
      </c>
      <c r="D25" s="17">
        <f>ROUND(D24*(1-D14),2)</f>
        <v>179</v>
      </c>
    </row>
    <row r="26" spans="1:4" x14ac:dyDescent="0.25">
      <c r="A26" s="1" t="s">
        <v>54</v>
      </c>
      <c r="B26" s="17">
        <f>ROUND(B15+B16+B17,2)</f>
        <v>1990</v>
      </c>
      <c r="C26" s="17">
        <f>ROUND(C15+C16+C17,2)</f>
        <v>1650</v>
      </c>
      <c r="D26" s="17">
        <f>ROUND(D15+D16+D17,2)</f>
        <v>4600</v>
      </c>
    </row>
    <row r="28" spans="1:5" x14ac:dyDescent="0.25">
      <c r="A28" s="9" t="s">
        <v>55</v>
      </c>
      <c r="B28" s="10"/>
      <c r="C28" s="10"/>
      <c r="D28" s="10"/>
      <c r="E28" s="10"/>
    </row>
    <row r="29" ht="18" customHeight="1" spans="1:4" x14ac:dyDescent="0.25">
      <c r="A29" s="1" t="s">
        <v>56</v>
      </c>
      <c r="B29" s="18">
        <f>ROUND(B25*12+B26,2)</f>
        <v>5218</v>
      </c>
      <c r="C29" s="18">
        <f>ROUND(C25*12+C26,2)</f>
        <v>5001.6</v>
      </c>
      <c r="D29" s="18">
        <f>ROUND(D25*12+D26,2)</f>
        <v>6748</v>
      </c>
    </row>
    <row r="30" ht="18" customHeight="1" spans="1:4" x14ac:dyDescent="0.25">
      <c r="A30" s="1" t="s">
        <v>57</v>
      </c>
      <c r="B30" s="18">
        <f>ROUND(B25*24+B26,2)</f>
        <v>8446</v>
      </c>
      <c r="C30" s="18">
        <f>ROUND(C25*24+C26,2)</f>
        <v>8353.2</v>
      </c>
      <c r="D30" s="18">
        <f>ROUND(D25*24+D26,2)</f>
        <v>8896</v>
      </c>
    </row>
    <row r="31" ht="23.5" customHeight="1" spans="1:5" x14ac:dyDescent="0.25">
      <c r="A31" s="11" t="s">
        <v>58</v>
      </c>
      <c r="B31" s="18">
        <f>ROUND(B25*36+B26,2)</f>
        <v>11674</v>
      </c>
      <c r="C31" s="18">
        <f>ROUND(C25*36+C26,2)</f>
        <v>11704.8</v>
      </c>
      <c r="D31" s="18">
        <f>ROUND(D25*36+D26,2)</f>
        <v>11044</v>
      </c>
      <c r="E31" s="13" t="s">
        <v>59</v>
      </c>
    </row>
    <row r="32" spans="1:4" x14ac:dyDescent="0.25">
      <c r="A32" s="1" t="s">
        <v>60</v>
      </c>
      <c r="B32" s="17">
        <f>ROUND(B31/36,2)</f>
        <v>324.28</v>
      </c>
      <c r="C32" s="17">
        <f>ROUND(C31/36,2)</f>
        <v>325.13</v>
      </c>
      <c r="D32" s="17">
        <f>ROUND(D31/36,2)</f>
        <v>306.78</v>
      </c>
    </row>
    <row r="33" spans="1:4" x14ac:dyDescent="0.25">
      <c r="A33" s="1" t="s">
        <v>61</v>
      </c>
      <c r="B33" s="17">
        <f>IF($B$4&gt;0,ROUND(B31/36/$B$4,2),"")</f>
        <v>40.53</v>
      </c>
      <c r="C33" s="17">
        <f>IF($B$4&gt;0,ROUND(C31/36/$B$4,2),"")</f>
        <v>40.64</v>
      </c>
      <c r="D33" s="17">
        <f>IF($B$4&gt;0,ROUND(D31/36/$B$4,2),"")</f>
        <v>38.35</v>
      </c>
    </row>
    <row r="35" spans="1:5" x14ac:dyDescent="0.25">
      <c r="A35" s="9" t="s">
        <v>62</v>
      </c>
      <c r="B35" s="10"/>
      <c r="C35" s="10"/>
      <c r="D35" s="10"/>
      <c r="E35" s="10"/>
    </row>
    <row r="36" ht="44.5" customHeight="1" spans="1:5" x14ac:dyDescent="0.25">
      <c r="A36" s="11" t="s">
        <v>63</v>
      </c>
      <c r="B36" s="19">
        <f>COUNTIF($B$8:$D$8,"&lt;"&amp;B8)+1</f>
        <v>2</v>
      </c>
      <c r="C36" s="19">
        <f>COUNTIF($B$8:$D$8,"&lt;"&amp;C8)+1</f>
        <v>1</v>
      </c>
      <c r="D36" s="19">
        <f>COUNTIF($B$8:$D$8,"&lt;"&amp;D8)+1</f>
        <v>3</v>
      </c>
      <c r="E36" s="13" t="s">
        <v>64</v>
      </c>
    </row>
    <row r="37" spans="1:4" x14ac:dyDescent="0.25">
      <c r="A37" s="1" t="s">
        <v>65</v>
      </c>
      <c r="B37" s="19">
        <f>COUNTIF($B$29:$D$29,"&lt;"&amp;B29)+1</f>
        <v>2</v>
      </c>
      <c r="C37" s="19">
        <f>COUNTIF($B$29:$D$29,"&lt;"&amp;C29)+1</f>
        <v>1</v>
      </c>
      <c r="D37" s="19">
        <f>COUNTIF($B$29:$D$29,"&lt;"&amp;D29)+1</f>
        <v>3</v>
      </c>
    </row>
    <row r="38" spans="1:4" x14ac:dyDescent="0.25">
      <c r="A38" s="1" t="s">
        <v>66</v>
      </c>
      <c r="B38" s="19">
        <f>COUNTIF($B$31:$D$31,"&lt;"&amp;B31)+1</f>
        <v>2</v>
      </c>
      <c r="C38" s="19">
        <f>COUNTIF($B$31:$D$31,"&lt;"&amp;C31)+1</f>
        <v>3</v>
      </c>
      <c r="D38" s="19">
        <f>COUNTIF($B$31:$D$31,"&lt;"&amp;D31)+1</f>
        <v>1</v>
      </c>
    </row>
  </sheetData>
  <sheetProtection sheet="1" insertRows="0" deleteRows="0" sort="0" autoFilter="0"/>
  <autoFilter ref="A1:E1"/>
  <dataValidations count="10">
    <dataValidation type="decimal" allowBlank="1" showErrorMessage="1" errorTitle="Wert außerhalb des Bereichs" error="Zulässig sind Werte zwischen 0 und 10000." sqref="B10:D10">
      <formula1>0</formula1>
      <formula2>10000</formula2>
    </dataValidation>
    <dataValidation type="decimal" allowBlank="1" showErrorMessage="1" errorTitle="Wert außerhalb des Bereichs" error="Zulässig sind Werte zwischen 0 und 1000000." sqref="B11:D11">
      <formula1>0</formula1>
      <formula2>1000000</formula2>
    </dataValidation>
    <dataValidation type="decimal" allowBlank="1" showErrorMessage="1" errorTitle="Wert außerhalb des Bereichs" error="Zulässig sind Werte zwischen 0 und 1000." sqref="B12:D12">
      <formula1>0</formula1>
      <formula2>1000</formula2>
    </dataValidation>
    <dataValidation type="decimal" allowBlank="1" showErrorMessage="1" errorTitle="Wert außerhalb des Bereichs" error="Zulässig sind Werte zwischen 0 und 100000." sqref="B13:D13">
      <formula1>0</formula1>
      <formula2>100000</formula2>
    </dataValidation>
    <dataValidation type="decimal" allowBlank="1" showErrorMessage="1" errorTitle="Wert außerhalb des Bereichs" error="Zulässig sind Werte zwischen 0 und 0.5." sqref="B14:D14">
      <formula1>0</formula1>
      <formula2>0.5</formula2>
    </dataValidation>
    <dataValidation type="decimal" allowBlank="1" showErrorMessage="1" errorTitle="Wert außerhalb des Bereichs" error="Zulässig sind Werte zwischen 0 und 1000000." sqref="B15:D17">
      <formula1>0</formula1>
      <formula2>1000000</formula2>
    </dataValidation>
    <dataValidation type="decimal" allowBlank="1" showErrorMessage="1" errorTitle="Wert außerhalb des Bereichs" error="Zulässig sind Werte zwischen 1 und 500." sqref="B4">
      <formula1>1</formula1>
      <formula2>500</formula2>
    </dataValidation>
    <dataValidation type="decimal" allowBlank="1" showErrorMessage="1" errorTitle="Wert außerhalb des Bereichs" error="Zulässig sind Werte zwischen 1 und 100000." sqref="B5">
      <formula1>1</formula1>
      <formula2>100000</formula2>
    </dataValidation>
    <dataValidation type="decimal" allowBlank="1" showErrorMessage="1" errorTitle="Wert außerhalb des Bereichs" error="Zulässig sind Werte zwischen 0 und 100000." sqref="B8:D8">
      <formula1>0</formula1>
      <formula2>100000</formula2>
    </dataValidation>
    <dataValidation type="decimal" allowBlank="1" showErrorMessage="1" errorTitle="Wert außerhalb des Bereichs" error="Zulässig sind Werte zwischen 0 und 10000." sqref="B9:D10">
      <formula1>0</formula1>
      <formula2>10000</formula2>
    </dataValidation>
  </dataValidations>
  <pageMargins left="0.6" right="0.4" top="0.6" bottom="0.6" header="0.3" footer="0.3"/>
  <pageSetup paperSize="9" orientation="portrait" horizontalDpi="4294967295" verticalDpi="4294967295" scale="100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9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30" style="1" customWidth="1"/>
    <col min="2" max="2" width="66" style="1" customWidth="1"/>
    <col min="3" max="3" width="11" style="1" customWidth="1"/>
    <col min="4" max="9" width="12" style="1" customWidth="1"/>
    <col min="10" max="10" width="36" style="1" customWidth="1"/>
  </cols>
  <sheetData>
    <row r="1" ht="22" customHeight="1" spans="1:10" x14ac:dyDescent="0.25">
      <c r="A1" s="8" t="s">
        <v>67</v>
      </c>
      <c r="B1" s="8" t="s">
        <v>68</v>
      </c>
      <c r="C1" s="8" t="s">
        <v>69</v>
      </c>
      <c r="D1" s="8" t="s">
        <v>70</v>
      </c>
      <c r="E1" s="8" t="s">
        <v>71</v>
      </c>
      <c r="F1" s="8" t="s">
        <v>72</v>
      </c>
      <c r="G1" s="8" t="s">
        <v>73</v>
      </c>
      <c r="H1" s="8" t="s">
        <v>74</v>
      </c>
      <c r="I1" s="8" t="s">
        <v>75</v>
      </c>
      <c r="J1" s="8" t="s">
        <v>76</v>
      </c>
    </row>
    <row r="2" ht="13" customHeight="1" spans="1:10" x14ac:dyDescent="0.25">
      <c r="A2" s="20" t="s">
        <v>77</v>
      </c>
      <c r="B2" s="21" t="s">
        <v>78</v>
      </c>
      <c r="C2" s="22">
        <v>5</v>
      </c>
      <c r="D2" s="22">
        <v>5</v>
      </c>
      <c r="E2" s="22">
        <v>4</v>
      </c>
      <c r="F2" s="22">
        <v>5</v>
      </c>
      <c r="G2" s="23">
        <f>IF($C2="","",ROUND($C2*D2,2))</f>
        <v>25</v>
      </c>
      <c r="H2" s="23">
        <f>IF($C2="","",ROUND($C2*E2,2))</f>
        <v>20</v>
      </c>
      <c r="I2" s="23">
        <f>IF($C2="","",ROUND($C2*F2,2))</f>
        <v>25</v>
      </c>
      <c r="J2" s="24"/>
    </row>
    <row r="3" ht="23.5" customHeight="1" spans="1:10" x14ac:dyDescent="0.25">
      <c r="A3" s="20" t="s">
        <v>77</v>
      </c>
      <c r="B3" s="21" t="s">
        <v>79</v>
      </c>
      <c r="C3" s="22">
        <v>5</v>
      </c>
      <c r="D3" s="22">
        <v>5</v>
      </c>
      <c r="E3" s="22">
        <v>3</v>
      </c>
      <c r="F3" s="22">
        <v>4</v>
      </c>
      <c r="G3" s="23">
        <f>IF($C3="","",ROUND($C3*D3,2))</f>
        <v>25</v>
      </c>
      <c r="H3" s="23">
        <f>IF($C3="","",ROUND($C3*E3,2))</f>
        <v>15</v>
      </c>
      <c r="I3" s="23">
        <f>IF($C3="","",ROUND($C3*F3,2))</f>
        <v>20</v>
      </c>
      <c r="J3" s="24"/>
    </row>
    <row r="4" ht="13" customHeight="1" spans="1:10" x14ac:dyDescent="0.25">
      <c r="A4" s="20" t="s">
        <v>77</v>
      </c>
      <c r="B4" s="21" t="s">
        <v>80</v>
      </c>
      <c r="C4" s="22">
        <v>4</v>
      </c>
      <c r="D4" s="22">
        <v>4</v>
      </c>
      <c r="E4" s="22">
        <v>2</v>
      </c>
      <c r="F4" s="22">
        <v>3</v>
      </c>
      <c r="G4" s="23">
        <f>IF($C4="","",ROUND($C4*D4,2))</f>
        <v>16</v>
      </c>
      <c r="H4" s="23">
        <f>IF($C4="","",ROUND($C4*E4,2))</f>
        <v>8</v>
      </c>
      <c r="I4" s="23">
        <f>IF($C4="","",ROUND($C4*F4,2))</f>
        <v>12</v>
      </c>
      <c r="J4" s="24"/>
    </row>
    <row r="5" ht="13" customHeight="1" spans="1:10" x14ac:dyDescent="0.25">
      <c r="A5" s="20" t="s">
        <v>77</v>
      </c>
      <c r="B5" s="21" t="s">
        <v>81</v>
      </c>
      <c r="C5" s="22">
        <v>5</v>
      </c>
      <c r="D5" s="22">
        <v>5</v>
      </c>
      <c r="E5" s="22">
        <v>3</v>
      </c>
      <c r="F5" s="22">
        <v>4</v>
      </c>
      <c r="G5" s="23">
        <f>IF($C5="","",ROUND($C5*D5,2))</f>
        <v>25</v>
      </c>
      <c r="H5" s="23">
        <f>IF($C5="","",ROUND($C5*E5,2))</f>
        <v>15</v>
      </c>
      <c r="I5" s="23">
        <f>IF($C5="","",ROUND($C5*F5,2))</f>
        <v>20</v>
      </c>
      <c r="J5" s="24"/>
    </row>
    <row r="6" ht="13" customHeight="1" spans="1:10" x14ac:dyDescent="0.25">
      <c r="A6" s="20" t="s">
        <v>77</v>
      </c>
      <c r="B6" s="21" t="s">
        <v>82</v>
      </c>
      <c r="C6" s="22">
        <v>3</v>
      </c>
      <c r="D6" s="22">
        <v>4</v>
      </c>
      <c r="E6" s="22">
        <v>4</v>
      </c>
      <c r="F6" s="22">
        <v>5</v>
      </c>
      <c r="G6" s="23">
        <f>IF($C6="","",ROUND($C6*D6,2))</f>
        <v>12</v>
      </c>
      <c r="H6" s="23">
        <f>IF($C6="","",ROUND($C6*E6,2))</f>
        <v>12</v>
      </c>
      <c r="I6" s="23">
        <f>IF($C6="","",ROUND($C6*F6,2))</f>
        <v>15</v>
      </c>
      <c r="J6" s="24"/>
    </row>
    <row r="7" ht="13" customHeight="1" spans="1:10" x14ac:dyDescent="0.25">
      <c r="A7" s="20" t="s">
        <v>77</v>
      </c>
      <c r="B7" s="21" t="s">
        <v>83</v>
      </c>
      <c r="C7" s="22">
        <v>4</v>
      </c>
      <c r="D7" s="22">
        <v>5</v>
      </c>
      <c r="E7" s="22">
        <v>4</v>
      </c>
      <c r="F7" s="22">
        <v>3</v>
      </c>
      <c r="G7" s="23">
        <f>IF($C7="","",ROUND($C7*D7,2))</f>
        <v>20</v>
      </c>
      <c r="H7" s="23">
        <f>IF($C7="","",ROUND($C7*E7,2))</f>
        <v>16</v>
      </c>
      <c r="I7" s="23">
        <f>IF($C7="","",ROUND($C7*F7,2))</f>
        <v>12</v>
      </c>
      <c r="J7" s="24"/>
    </row>
    <row r="8" ht="13" customHeight="1" spans="1:10" x14ac:dyDescent="0.25">
      <c r="A8" s="20" t="s">
        <v>84</v>
      </c>
      <c r="B8" s="21" t="s">
        <v>85</v>
      </c>
      <c r="C8" s="22">
        <v>5</v>
      </c>
      <c r="D8" s="22">
        <v>5</v>
      </c>
      <c r="E8" s="22">
        <v>4</v>
      </c>
      <c r="F8" s="22">
        <v>4</v>
      </c>
      <c r="G8" s="23">
        <f>IF($C8="","",ROUND($C8*D8,2))</f>
        <v>25</v>
      </c>
      <c r="H8" s="23">
        <f>IF($C8="","",ROUND($C8*E8,2))</f>
        <v>20</v>
      </c>
      <c r="I8" s="23">
        <f>IF($C8="","",ROUND($C8*F8,2))</f>
        <v>20</v>
      </c>
      <c r="J8" s="24"/>
    </row>
    <row r="9" ht="23.5" customHeight="1" spans="1:10" x14ac:dyDescent="0.25">
      <c r="A9" s="20" t="s">
        <v>84</v>
      </c>
      <c r="B9" s="21" t="s">
        <v>86</v>
      </c>
      <c r="C9" s="22">
        <v>4</v>
      </c>
      <c r="D9" s="22">
        <v>4</v>
      </c>
      <c r="E9" s="22">
        <v>5</v>
      </c>
      <c r="F9" s="22">
        <v>4</v>
      </c>
      <c r="G9" s="23">
        <f>IF($C9="","",ROUND($C9*D9,2))</f>
        <v>16</v>
      </c>
      <c r="H9" s="23">
        <f>IF($C9="","",ROUND($C9*E9,2))</f>
        <v>20</v>
      </c>
      <c r="I9" s="23">
        <f>IF($C9="","",ROUND($C9*F9,2))</f>
        <v>16</v>
      </c>
      <c r="J9" s="24"/>
    </row>
    <row r="10" ht="13" customHeight="1" spans="1:10" x14ac:dyDescent="0.25">
      <c r="A10" s="20" t="s">
        <v>84</v>
      </c>
      <c r="B10" s="21" t="s">
        <v>87</v>
      </c>
      <c r="C10" s="22">
        <v>4</v>
      </c>
      <c r="D10" s="22">
        <v>4</v>
      </c>
      <c r="E10" s="22">
        <v>5</v>
      </c>
      <c r="F10" s="22">
        <v>4</v>
      </c>
      <c r="G10" s="23">
        <f>IF($C10="","",ROUND($C10*D10,2))</f>
        <v>16</v>
      </c>
      <c r="H10" s="23">
        <f>IF($C10="","",ROUND($C10*E10,2))</f>
        <v>20</v>
      </c>
      <c r="I10" s="23">
        <f>IF($C10="","",ROUND($C10*F10,2))</f>
        <v>16</v>
      </c>
      <c r="J10" s="24"/>
    </row>
    <row r="11" ht="13" customHeight="1" spans="1:10" x14ac:dyDescent="0.25">
      <c r="A11" s="20" t="s">
        <v>84</v>
      </c>
      <c r="B11" s="21" t="s">
        <v>88</v>
      </c>
      <c r="C11" s="22">
        <v>4</v>
      </c>
      <c r="D11" s="22">
        <v>4</v>
      </c>
      <c r="E11" s="22">
        <v>4</v>
      </c>
      <c r="F11" s="22">
        <v>5</v>
      </c>
      <c r="G11" s="23">
        <f>IF($C11="","",ROUND($C11*D11,2))</f>
        <v>16</v>
      </c>
      <c r="H11" s="23">
        <f>IF($C11="","",ROUND($C11*E11,2))</f>
        <v>16</v>
      </c>
      <c r="I11" s="23">
        <f>IF($C11="","",ROUND($C11*F11,2))</f>
        <v>20</v>
      </c>
      <c r="J11" s="24"/>
    </row>
    <row r="12" ht="13" customHeight="1" spans="1:10" x14ac:dyDescent="0.25">
      <c r="A12" s="20" t="s">
        <v>84</v>
      </c>
      <c r="B12" s="21" t="s">
        <v>89</v>
      </c>
      <c r="C12" s="22">
        <v>3</v>
      </c>
      <c r="D12" s="22">
        <v>3</v>
      </c>
      <c r="E12" s="22">
        <v>5</v>
      </c>
      <c r="F12" s="22">
        <v>4</v>
      </c>
      <c r="G12" s="23">
        <f>IF($C12="","",ROUND($C12*D12,2))</f>
        <v>9</v>
      </c>
      <c r="H12" s="23">
        <f>IF($C12="","",ROUND($C12*E12,2))</f>
        <v>15</v>
      </c>
      <c r="I12" s="23">
        <f>IF($C12="","",ROUND($C12*F12,2))</f>
        <v>12</v>
      </c>
      <c r="J12" s="24"/>
    </row>
    <row r="13" ht="13" customHeight="1" spans="1:10" x14ac:dyDescent="0.25">
      <c r="A13" s="20" t="s">
        <v>84</v>
      </c>
      <c r="B13" s="21" t="s">
        <v>90</v>
      </c>
      <c r="C13" s="22">
        <v>4</v>
      </c>
      <c r="D13" s="22">
        <v>4</v>
      </c>
      <c r="E13" s="22">
        <v>4</v>
      </c>
      <c r="F13" s="22">
        <v>3</v>
      </c>
      <c r="G13" s="23">
        <f>IF($C13="","",ROUND($C13*D13,2))</f>
        <v>16</v>
      </c>
      <c r="H13" s="23">
        <f>IF($C13="","",ROUND($C13*E13,2))</f>
        <v>16</v>
      </c>
      <c r="I13" s="23">
        <f>IF($C13="","",ROUND($C13*F13,2))</f>
        <v>12</v>
      </c>
      <c r="J13" s="24"/>
    </row>
    <row r="14" ht="13" customHeight="1" spans="1:10" x14ac:dyDescent="0.25">
      <c r="A14" s="20" t="s">
        <v>91</v>
      </c>
      <c r="B14" s="21" t="s">
        <v>92</v>
      </c>
      <c r="C14" s="22">
        <v>5</v>
      </c>
      <c r="D14" s="22">
        <v>5</v>
      </c>
      <c r="E14" s="22">
        <v>2</v>
      </c>
      <c r="F14" s="22">
        <v>3</v>
      </c>
      <c r="G14" s="23">
        <f>IF($C14="","",ROUND($C14*D14,2))</f>
        <v>25</v>
      </c>
      <c r="H14" s="23">
        <f>IF($C14="","",ROUND($C14*E14,2))</f>
        <v>10</v>
      </c>
      <c r="I14" s="23">
        <f>IF($C14="","",ROUND($C14*F14,2))</f>
        <v>15</v>
      </c>
      <c r="J14" s="24"/>
    </row>
    <row r="15" ht="13" customHeight="1" spans="1:10" x14ac:dyDescent="0.25">
      <c r="A15" s="20" t="s">
        <v>91</v>
      </c>
      <c r="B15" s="21" t="s">
        <v>93</v>
      </c>
      <c r="C15" s="22">
        <v>4</v>
      </c>
      <c r="D15" s="22">
        <v>5</v>
      </c>
      <c r="E15" s="22">
        <v>1</v>
      </c>
      <c r="F15" s="22">
        <v>2</v>
      </c>
      <c r="G15" s="23">
        <f>IF($C15="","",ROUND($C15*D15,2))</f>
        <v>20</v>
      </c>
      <c r="H15" s="23">
        <f>IF($C15="","",ROUND($C15*E15,2))</f>
        <v>4</v>
      </c>
      <c r="I15" s="23">
        <f>IF($C15="","",ROUND($C15*F15,2))</f>
        <v>8</v>
      </c>
      <c r="J15" s="24"/>
    </row>
    <row r="16" ht="13" customHeight="1" spans="1:10" x14ac:dyDescent="0.25">
      <c r="A16" s="20" t="s">
        <v>91</v>
      </c>
      <c r="B16" s="21" t="s">
        <v>94</v>
      </c>
      <c r="C16" s="22">
        <v>4</v>
      </c>
      <c r="D16" s="22">
        <v>4</v>
      </c>
      <c r="E16" s="22">
        <v>1</v>
      </c>
      <c r="F16" s="22">
        <v>2</v>
      </c>
      <c r="G16" s="23">
        <f>IF($C16="","",ROUND($C16*D16,2))</f>
        <v>16</v>
      </c>
      <c r="H16" s="23">
        <f>IF($C16="","",ROUND($C16*E16,2))</f>
        <v>4</v>
      </c>
      <c r="I16" s="23">
        <f>IF($C16="","",ROUND($C16*F16,2))</f>
        <v>8</v>
      </c>
      <c r="J16" s="24"/>
    </row>
    <row r="17" ht="13" customHeight="1" spans="1:10" x14ac:dyDescent="0.25">
      <c r="A17" s="20" t="s">
        <v>91</v>
      </c>
      <c r="B17" s="21" t="s">
        <v>95</v>
      </c>
      <c r="C17" s="22">
        <v>4</v>
      </c>
      <c r="D17" s="22">
        <v>4</v>
      </c>
      <c r="E17" s="22">
        <v>1</v>
      </c>
      <c r="F17" s="22">
        <v>2</v>
      </c>
      <c r="G17" s="23">
        <f>IF($C17="","",ROUND($C17*D17,2))</f>
        <v>16</v>
      </c>
      <c r="H17" s="23">
        <f>IF($C17="","",ROUND($C17*E17,2))</f>
        <v>4</v>
      </c>
      <c r="I17" s="23">
        <f>IF($C17="","",ROUND($C17*F17,2))</f>
        <v>8</v>
      </c>
      <c r="J17" s="24"/>
    </row>
    <row r="18" ht="13" customHeight="1" spans="1:10" x14ac:dyDescent="0.25">
      <c r="A18" s="20" t="s">
        <v>91</v>
      </c>
      <c r="B18" s="21" t="s">
        <v>96</v>
      </c>
      <c r="C18" s="22">
        <v>4</v>
      </c>
      <c r="D18" s="22">
        <v>4</v>
      </c>
      <c r="E18" s="22">
        <v>2</v>
      </c>
      <c r="F18" s="22">
        <v>3</v>
      </c>
      <c r="G18" s="23">
        <f>IF($C18="","",ROUND($C18*D18,2))</f>
        <v>16</v>
      </c>
      <c r="H18" s="23">
        <f>IF($C18="","",ROUND($C18*E18,2))</f>
        <v>8</v>
      </c>
      <c r="I18" s="23">
        <f>IF($C18="","",ROUND($C18*F18,2))</f>
        <v>12</v>
      </c>
      <c r="J18" s="24"/>
    </row>
    <row r="19" ht="13" customHeight="1" spans="1:10" x14ac:dyDescent="0.25">
      <c r="A19" s="20" t="s">
        <v>97</v>
      </c>
      <c r="B19" s="21" t="s">
        <v>98</v>
      </c>
      <c r="C19" s="22">
        <v>4</v>
      </c>
      <c r="D19" s="22">
        <v>5</v>
      </c>
      <c r="E19" s="22">
        <v>2</v>
      </c>
      <c r="F19" s="22">
        <v>3</v>
      </c>
      <c r="G19" s="23">
        <f>IF($C19="","",ROUND($C19*D19,2))</f>
        <v>20</v>
      </c>
      <c r="H19" s="23">
        <f>IF($C19="","",ROUND($C19*E19,2))</f>
        <v>8</v>
      </c>
      <c r="I19" s="23">
        <f>IF($C19="","",ROUND($C19*F19,2))</f>
        <v>12</v>
      </c>
      <c r="J19" s="24"/>
    </row>
    <row r="20" ht="13" customHeight="1" spans="1:10" x14ac:dyDescent="0.25">
      <c r="A20" s="20" t="s">
        <v>97</v>
      </c>
      <c r="B20" s="21" t="s">
        <v>99</v>
      </c>
      <c r="C20" s="22">
        <v>3</v>
      </c>
      <c r="D20" s="22">
        <v>5</v>
      </c>
      <c r="E20" s="22">
        <v>1</v>
      </c>
      <c r="F20" s="22">
        <v>2</v>
      </c>
      <c r="G20" s="23">
        <f>IF($C20="","",ROUND($C20*D20,2))</f>
        <v>15</v>
      </c>
      <c r="H20" s="23">
        <f>IF($C20="","",ROUND($C20*E20,2))</f>
        <v>3</v>
      </c>
      <c r="I20" s="23">
        <f>IF($C20="","",ROUND($C20*F20,2))</f>
        <v>6</v>
      </c>
      <c r="J20" s="24"/>
    </row>
    <row r="21" ht="13" customHeight="1" spans="1:10" x14ac:dyDescent="0.25">
      <c r="A21" s="20" t="s">
        <v>97</v>
      </c>
      <c r="B21" s="21" t="s">
        <v>100</v>
      </c>
      <c r="C21" s="22">
        <v>5</v>
      </c>
      <c r="D21" s="22">
        <v>5</v>
      </c>
      <c r="E21" s="22">
        <v>3</v>
      </c>
      <c r="F21" s="22">
        <v>4</v>
      </c>
      <c r="G21" s="23">
        <f>IF($C21="","",ROUND($C21*D21,2))</f>
        <v>25</v>
      </c>
      <c r="H21" s="23">
        <f>IF($C21="","",ROUND($C21*E21,2))</f>
        <v>15</v>
      </c>
      <c r="I21" s="23">
        <f>IF($C21="","",ROUND($C21*F21,2))</f>
        <v>20</v>
      </c>
      <c r="J21" s="24"/>
    </row>
    <row r="22" ht="13" customHeight="1" spans="1:10" x14ac:dyDescent="0.25">
      <c r="A22" s="20" t="s">
        <v>97</v>
      </c>
      <c r="B22" s="21" t="s">
        <v>101</v>
      </c>
      <c r="C22" s="22">
        <v>3</v>
      </c>
      <c r="D22" s="22">
        <v>4</v>
      </c>
      <c r="E22" s="22">
        <v>2</v>
      </c>
      <c r="F22" s="22">
        <v>2</v>
      </c>
      <c r="G22" s="23">
        <f>IF($C22="","",ROUND($C22*D22,2))</f>
        <v>12</v>
      </c>
      <c r="H22" s="23">
        <f>IF($C22="","",ROUND($C22*E22,2))</f>
        <v>6</v>
      </c>
      <c r="I22" s="23">
        <f>IF($C22="","",ROUND($C22*F22,2))</f>
        <v>6</v>
      </c>
      <c r="J22" s="24"/>
    </row>
    <row r="23" ht="13" customHeight="1" spans="1:10" x14ac:dyDescent="0.25">
      <c r="A23" s="20" t="s">
        <v>97</v>
      </c>
      <c r="B23" s="21" t="s">
        <v>102</v>
      </c>
      <c r="C23" s="22">
        <v>2</v>
      </c>
      <c r="D23" s="22">
        <v>4</v>
      </c>
      <c r="E23" s="22">
        <v>1</v>
      </c>
      <c r="F23" s="22">
        <v>3</v>
      </c>
      <c r="G23" s="23">
        <f>IF($C23="","",ROUND($C23*D23,2))</f>
        <v>8</v>
      </c>
      <c r="H23" s="23">
        <f>IF($C23="","",ROUND($C23*E23,2))</f>
        <v>2</v>
      </c>
      <c r="I23" s="23">
        <f>IF($C23="","",ROUND($C23*F23,2))</f>
        <v>6</v>
      </c>
      <c r="J23" s="24"/>
    </row>
    <row r="24" ht="13" customHeight="1" spans="1:10" x14ac:dyDescent="0.25">
      <c r="A24" s="20" t="s">
        <v>103</v>
      </c>
      <c r="B24" s="21" t="s">
        <v>104</v>
      </c>
      <c r="C24" s="22">
        <v>5</v>
      </c>
      <c r="D24" s="22">
        <v>5</v>
      </c>
      <c r="E24" s="22">
        <v>3</v>
      </c>
      <c r="F24" s="22">
        <v>4</v>
      </c>
      <c r="G24" s="23">
        <f>IF($C24="","",ROUND($C24*D24,2))</f>
        <v>25</v>
      </c>
      <c r="H24" s="23">
        <f>IF($C24="","",ROUND($C24*E24,2))</f>
        <v>15</v>
      </c>
      <c r="I24" s="23">
        <f>IF($C24="","",ROUND($C24*F24,2))</f>
        <v>20</v>
      </c>
      <c r="J24" s="24"/>
    </row>
    <row r="25" ht="13" customHeight="1" spans="1:10" x14ac:dyDescent="0.25">
      <c r="A25" s="20" t="s">
        <v>103</v>
      </c>
      <c r="B25" s="21" t="s">
        <v>105</v>
      </c>
      <c r="C25" s="22">
        <v>5</v>
      </c>
      <c r="D25" s="22">
        <v>4</v>
      </c>
      <c r="E25" s="22">
        <v>3</v>
      </c>
      <c r="F25" s="22">
        <v>3</v>
      </c>
      <c r="G25" s="23">
        <f>IF($C25="","",ROUND($C25*D25,2))</f>
        <v>20</v>
      </c>
      <c r="H25" s="23">
        <f>IF($C25="","",ROUND($C25*E25,2))</f>
        <v>15</v>
      </c>
      <c r="I25" s="23">
        <f>IF($C25="","",ROUND($C25*F25,2))</f>
        <v>15</v>
      </c>
      <c r="J25" s="24"/>
    </row>
    <row r="26" ht="13" customHeight="1" spans="1:10" x14ac:dyDescent="0.25">
      <c r="A26" s="20" t="s">
        <v>103</v>
      </c>
      <c r="B26" s="21" t="s">
        <v>106</v>
      </c>
      <c r="C26" s="22">
        <v>5</v>
      </c>
      <c r="D26" s="22">
        <v>5</v>
      </c>
      <c r="E26" s="22">
        <v>4</v>
      </c>
      <c r="F26" s="22">
        <v>4</v>
      </c>
      <c r="G26" s="23">
        <f>IF($C26="","",ROUND($C26*D26,2))</f>
        <v>25</v>
      </c>
      <c r="H26" s="23">
        <f>IF($C26="","",ROUND($C26*E26,2))</f>
        <v>20</v>
      </c>
      <c r="I26" s="23">
        <f>IF($C26="","",ROUND($C26*F26,2))</f>
        <v>20</v>
      </c>
      <c r="J26" s="24"/>
    </row>
    <row r="27" ht="13" customHeight="1" spans="1:10" x14ac:dyDescent="0.25">
      <c r="A27" s="20" t="s">
        <v>103</v>
      </c>
      <c r="B27" s="21" t="s">
        <v>107</v>
      </c>
      <c r="C27" s="22">
        <v>5</v>
      </c>
      <c r="D27" s="22">
        <v>5</v>
      </c>
      <c r="E27" s="22">
        <v>3</v>
      </c>
      <c r="F27" s="22">
        <v>5</v>
      </c>
      <c r="G27" s="23">
        <f>IF($C27="","",ROUND($C27*D27,2))</f>
        <v>25</v>
      </c>
      <c r="H27" s="23">
        <f>IF($C27="","",ROUND($C27*E27,2))</f>
        <v>15</v>
      </c>
      <c r="I27" s="23">
        <f>IF($C27="","",ROUND($C27*F27,2))</f>
        <v>25</v>
      </c>
      <c r="J27" s="24"/>
    </row>
    <row r="28" ht="13" customHeight="1" spans="1:10" x14ac:dyDescent="0.25">
      <c r="A28" s="20" t="s">
        <v>103</v>
      </c>
      <c r="B28" s="21" t="s">
        <v>108</v>
      </c>
      <c r="C28" s="22">
        <v>4</v>
      </c>
      <c r="D28" s="22">
        <v>4</v>
      </c>
      <c r="E28" s="22">
        <v>4</v>
      </c>
      <c r="F28" s="22">
        <v>5</v>
      </c>
      <c r="G28" s="23">
        <f>IF($C28="","",ROUND($C28*D28,2))</f>
        <v>16</v>
      </c>
      <c r="H28" s="23">
        <f>IF($C28="","",ROUND($C28*E28,2))</f>
        <v>16</v>
      </c>
      <c r="I28" s="23">
        <f>IF($C28="","",ROUND($C28*F28,2))</f>
        <v>20</v>
      </c>
      <c r="J28" s="24"/>
    </row>
    <row r="29" ht="13" customHeight="1" spans="1:10" x14ac:dyDescent="0.25">
      <c r="A29" s="20" t="s">
        <v>103</v>
      </c>
      <c r="B29" s="21" t="s">
        <v>109</v>
      </c>
      <c r="C29" s="22">
        <v>4</v>
      </c>
      <c r="D29" s="22">
        <v>4</v>
      </c>
      <c r="E29" s="22">
        <v>3</v>
      </c>
      <c r="F29" s="22">
        <v>5</v>
      </c>
      <c r="G29" s="23">
        <f>IF($C29="","",ROUND($C29*D29,2))</f>
        <v>16</v>
      </c>
      <c r="H29" s="23">
        <f>IF($C29="","",ROUND($C29*E29,2))</f>
        <v>12</v>
      </c>
      <c r="I29" s="23">
        <f>IF($C29="","",ROUND($C29*F29,2))</f>
        <v>20</v>
      </c>
      <c r="J29" s="24"/>
    </row>
    <row r="30" ht="13" customHeight="1" spans="1:10" x14ac:dyDescent="0.25">
      <c r="A30" s="20" t="s">
        <v>110</v>
      </c>
      <c r="B30" s="21" t="s">
        <v>111</v>
      </c>
      <c r="C30" s="22">
        <v>4</v>
      </c>
      <c r="D30" s="22">
        <v>4</v>
      </c>
      <c r="E30" s="22">
        <v>5</v>
      </c>
      <c r="F30" s="22">
        <v>5</v>
      </c>
      <c r="G30" s="23">
        <f>IF($C30="","",ROUND($C30*D30,2))</f>
        <v>16</v>
      </c>
      <c r="H30" s="23">
        <f>IF($C30="","",ROUND($C30*E30,2))</f>
        <v>20</v>
      </c>
      <c r="I30" s="23">
        <f>IF($C30="","",ROUND($C30*F30,2))</f>
        <v>20</v>
      </c>
      <c r="J30" s="24"/>
    </row>
    <row r="31" ht="13" customHeight="1" spans="1:10" x14ac:dyDescent="0.25">
      <c r="A31" s="20" t="s">
        <v>110</v>
      </c>
      <c r="B31" s="21" t="s">
        <v>112</v>
      </c>
      <c r="C31" s="22">
        <v>4</v>
      </c>
      <c r="D31" s="22">
        <v>4</v>
      </c>
      <c r="E31" s="22">
        <v>5</v>
      </c>
      <c r="F31" s="22">
        <v>4</v>
      </c>
      <c r="G31" s="23">
        <f>IF($C31="","",ROUND($C31*D31,2))</f>
        <v>16</v>
      </c>
      <c r="H31" s="23">
        <f>IF($C31="","",ROUND($C31*E31,2))</f>
        <v>20</v>
      </c>
      <c r="I31" s="23">
        <f>IF($C31="","",ROUND($C31*F31,2))</f>
        <v>16</v>
      </c>
      <c r="J31" s="24"/>
    </row>
    <row r="32" ht="13" customHeight="1" spans="1:10" x14ac:dyDescent="0.25">
      <c r="A32" s="20" t="s">
        <v>110</v>
      </c>
      <c r="B32" s="21" t="s">
        <v>113</v>
      </c>
      <c r="C32" s="22">
        <v>3</v>
      </c>
      <c r="D32" s="22">
        <v>3</v>
      </c>
      <c r="E32" s="22">
        <v>5</v>
      </c>
      <c r="F32" s="22">
        <v>4</v>
      </c>
      <c r="G32" s="23">
        <f>IF($C32="","",ROUND($C32*D32,2))</f>
        <v>9</v>
      </c>
      <c r="H32" s="23">
        <f>IF($C32="","",ROUND($C32*E32,2))</f>
        <v>15</v>
      </c>
      <c r="I32" s="23">
        <f>IF($C32="","",ROUND($C32*F32,2))</f>
        <v>12</v>
      </c>
      <c r="J32" s="24"/>
    </row>
    <row r="33" ht="13" customHeight="1" spans="1:10" x14ac:dyDescent="0.25">
      <c r="A33" s="20" t="s">
        <v>110</v>
      </c>
      <c r="B33" s="21" t="s">
        <v>114</v>
      </c>
      <c r="C33" s="22">
        <v>5</v>
      </c>
      <c r="D33" s="22">
        <v>5</v>
      </c>
      <c r="E33" s="22">
        <v>4</v>
      </c>
      <c r="F33" s="22">
        <v>4</v>
      </c>
      <c r="G33" s="23">
        <f>IF($C33="","",ROUND($C33*D33,2))</f>
        <v>25</v>
      </c>
      <c r="H33" s="23">
        <f>IF($C33="","",ROUND($C33*E33,2))</f>
        <v>20</v>
      </c>
      <c r="I33" s="23">
        <f>IF($C33="","",ROUND($C33*F33,2))</f>
        <v>20</v>
      </c>
      <c r="J33" s="24"/>
    </row>
    <row r="34" ht="13" customHeight="1" spans="1:10" x14ac:dyDescent="0.25">
      <c r="A34" s="20" t="s">
        <v>110</v>
      </c>
      <c r="B34" s="21" t="s">
        <v>115</v>
      </c>
      <c r="C34" s="22">
        <v>4</v>
      </c>
      <c r="D34" s="22">
        <v>4</v>
      </c>
      <c r="E34" s="22">
        <v>3</v>
      </c>
      <c r="F34" s="22">
        <v>5</v>
      </c>
      <c r="G34" s="23">
        <f>IF($C34="","",ROUND($C34*D34,2))</f>
        <v>16</v>
      </c>
      <c r="H34" s="23">
        <f>IF($C34="","",ROUND($C34*E34,2))</f>
        <v>12</v>
      </c>
      <c r="I34" s="23">
        <f>IF($C34="","",ROUND($C34*F34,2))</f>
        <v>20</v>
      </c>
      <c r="J34" s="24"/>
    </row>
    <row r="35" ht="13" customHeight="1" spans="1:10" x14ac:dyDescent="0.25">
      <c r="A35" s="20" t="s">
        <v>110</v>
      </c>
      <c r="B35" s="21" t="s">
        <v>116</v>
      </c>
      <c r="C35" s="22">
        <v>3</v>
      </c>
      <c r="D35" s="22">
        <v>4</v>
      </c>
      <c r="E35" s="22">
        <v>4</v>
      </c>
      <c r="F35" s="22">
        <v>4</v>
      </c>
      <c r="G35" s="23">
        <f>IF($C35="","",ROUND($C35*D35,2))</f>
        <v>12</v>
      </c>
      <c r="H35" s="23">
        <f>IF($C35="","",ROUND($C35*E35,2))</f>
        <v>12</v>
      </c>
      <c r="I35" s="23">
        <f>IF($C35="","",ROUND($C35*F35,2))</f>
        <v>12</v>
      </c>
      <c r="J35" s="24"/>
    </row>
    <row r="36" ht="13" customHeight="1" spans="1:10" x14ac:dyDescent="0.25">
      <c r="A36" s="20" t="s">
        <v>117</v>
      </c>
      <c r="B36" s="21" t="s">
        <v>118</v>
      </c>
      <c r="C36" s="22">
        <v>4</v>
      </c>
      <c r="D36" s="22">
        <v>4</v>
      </c>
      <c r="E36" s="22">
        <v>5</v>
      </c>
      <c r="F36" s="22">
        <v>4</v>
      </c>
      <c r="G36" s="23">
        <f>IF($C36="","",ROUND($C36*D36,2))</f>
        <v>16</v>
      </c>
      <c r="H36" s="23">
        <f>IF($C36="","",ROUND($C36*E36,2))</f>
        <v>20</v>
      </c>
      <c r="I36" s="23">
        <f>IF($C36="","",ROUND($C36*F36,2))</f>
        <v>16</v>
      </c>
      <c r="J36" s="24"/>
    </row>
    <row r="37" ht="13" customHeight="1" spans="1:10" x14ac:dyDescent="0.25">
      <c r="A37" s="20" t="s">
        <v>117</v>
      </c>
      <c r="B37" s="21" t="s">
        <v>119</v>
      </c>
      <c r="C37" s="22">
        <v>4</v>
      </c>
      <c r="D37" s="22">
        <v>4</v>
      </c>
      <c r="E37" s="22">
        <v>5</v>
      </c>
      <c r="F37" s="22">
        <v>3</v>
      </c>
      <c r="G37" s="23">
        <f>IF($C37="","",ROUND($C37*D37,2))</f>
        <v>16</v>
      </c>
      <c r="H37" s="23">
        <f>IF($C37="","",ROUND($C37*E37,2))</f>
        <v>20</v>
      </c>
      <c r="I37" s="23">
        <f>IF($C37="","",ROUND($C37*F37,2))</f>
        <v>12</v>
      </c>
      <c r="J37" s="24"/>
    </row>
    <row r="38" ht="13" customHeight="1" spans="1:10" x14ac:dyDescent="0.25">
      <c r="A38" s="20" t="s">
        <v>117</v>
      </c>
      <c r="B38" s="21" t="s">
        <v>120</v>
      </c>
      <c r="C38" s="22">
        <v>3</v>
      </c>
      <c r="D38" s="22">
        <v>4</v>
      </c>
      <c r="E38" s="22">
        <v>4</v>
      </c>
      <c r="F38" s="22">
        <v>5</v>
      </c>
      <c r="G38" s="23">
        <f>IF($C38="","",ROUND($C38*D38,2))</f>
        <v>12</v>
      </c>
      <c r="H38" s="23">
        <f>IF($C38="","",ROUND($C38*E38,2))</f>
        <v>12</v>
      </c>
      <c r="I38" s="23">
        <f>IF($C38="","",ROUND($C38*F38,2))</f>
        <v>15</v>
      </c>
      <c r="J38" s="24"/>
    </row>
    <row r="39" ht="13" customHeight="1" spans="1:10" x14ac:dyDescent="0.25">
      <c r="A39" s="20" t="s">
        <v>117</v>
      </c>
      <c r="B39" s="21" t="s">
        <v>121</v>
      </c>
      <c r="C39" s="22">
        <v>3</v>
      </c>
      <c r="D39" s="22">
        <v>5</v>
      </c>
      <c r="E39" s="22">
        <v>3</v>
      </c>
      <c r="F39" s="22">
        <v>4</v>
      </c>
      <c r="G39" s="23">
        <f>IF($C39="","",ROUND($C39*D39,2))</f>
        <v>15</v>
      </c>
      <c r="H39" s="23">
        <f>IF($C39="","",ROUND($C39*E39,2))</f>
        <v>9</v>
      </c>
      <c r="I39" s="23">
        <f>IF($C39="","",ROUND($C39*F39,2))</f>
        <v>12</v>
      </c>
      <c r="J39" s="24"/>
    </row>
    <row r="40" ht="13" customHeight="1" spans="1:10" x14ac:dyDescent="0.25">
      <c r="A40" s="20" t="s">
        <v>122</v>
      </c>
      <c r="B40" s="21" t="s">
        <v>123</v>
      </c>
      <c r="C40" s="22">
        <v>4</v>
      </c>
      <c r="D40" s="22">
        <v>4</v>
      </c>
      <c r="E40" s="22">
        <v>3</v>
      </c>
      <c r="F40" s="22">
        <v>3</v>
      </c>
      <c r="G40" s="23">
        <f>IF($C40="","",ROUND($C40*D40,2))</f>
        <v>16</v>
      </c>
      <c r="H40" s="23">
        <f>IF($C40="","",ROUND($C40*E40,2))</f>
        <v>12</v>
      </c>
      <c r="I40" s="23">
        <f>IF($C40="","",ROUND($C40*F40,2))</f>
        <v>12</v>
      </c>
      <c r="J40" s="24"/>
    </row>
    <row r="41" ht="13" customHeight="1" spans="1:10" x14ac:dyDescent="0.25">
      <c r="A41" s="20" t="s">
        <v>122</v>
      </c>
      <c r="B41" s="21" t="s">
        <v>124</v>
      </c>
      <c r="C41" s="22">
        <v>4</v>
      </c>
      <c r="D41" s="22">
        <v>4</v>
      </c>
      <c r="E41" s="22">
        <v>4</v>
      </c>
      <c r="F41" s="22">
        <v>5</v>
      </c>
      <c r="G41" s="23">
        <f>IF($C41="","",ROUND($C41*D41,2))</f>
        <v>16</v>
      </c>
      <c r="H41" s="23">
        <f>IF($C41="","",ROUND($C41*E41,2))</f>
        <v>16</v>
      </c>
      <c r="I41" s="23">
        <f>IF($C41="","",ROUND($C41*F41,2))</f>
        <v>20</v>
      </c>
      <c r="J41" s="24"/>
    </row>
    <row r="42" ht="13" customHeight="1" spans="1:10" x14ac:dyDescent="0.25">
      <c r="A42" s="20" t="s">
        <v>122</v>
      </c>
      <c r="B42" s="21" t="s">
        <v>125</v>
      </c>
      <c r="C42" s="22">
        <v>4</v>
      </c>
      <c r="D42" s="22">
        <v>5</v>
      </c>
      <c r="E42" s="22">
        <v>2</v>
      </c>
      <c r="F42" s="22">
        <v>3</v>
      </c>
      <c r="G42" s="23">
        <f>IF($C42="","",ROUND($C42*D42,2))</f>
        <v>20</v>
      </c>
      <c r="H42" s="23">
        <f>IF($C42="","",ROUND($C42*E42,2))</f>
        <v>8</v>
      </c>
      <c r="I42" s="23">
        <f>IF($C42="","",ROUND($C42*F42,2))</f>
        <v>12</v>
      </c>
      <c r="J42" s="24"/>
    </row>
    <row r="43" ht="13" customHeight="1" spans="1:10" x14ac:dyDescent="0.25">
      <c r="A43" s="20" t="s">
        <v>122</v>
      </c>
      <c r="B43" s="21" t="s">
        <v>126</v>
      </c>
      <c r="C43" s="22">
        <v>3</v>
      </c>
      <c r="D43" s="22">
        <v>3</v>
      </c>
      <c r="E43" s="22">
        <v>4</v>
      </c>
      <c r="F43" s="22">
        <v>5</v>
      </c>
      <c r="G43" s="23">
        <f>IF($C43="","",ROUND($C43*D43,2))</f>
        <v>9</v>
      </c>
      <c r="H43" s="23">
        <f>IF($C43="","",ROUND($C43*E43,2))</f>
        <v>12</v>
      </c>
      <c r="I43" s="23">
        <f>IF($C43="","",ROUND($C43*F43,2))</f>
        <v>15</v>
      </c>
      <c r="J43" s="24"/>
    </row>
    <row r="45" spans="1:9" x14ac:dyDescent="0.25">
      <c r="A45" s="6" t="s">
        <v>127</v>
      </c>
      <c r="C45" s="25">
        <f>SUM(C2:C43)</f>
        <v>168</v>
      </c>
      <c r="G45" s="25">
        <f>SUM(G2:G43)</f>
        <v>735</v>
      </c>
      <c r="H45" s="25">
        <f>SUM(H2:H43)</f>
        <v>558</v>
      </c>
      <c r="I45" s="25">
        <f>SUM(I2:I43)</f>
        <v>635</v>
      </c>
    </row>
    <row r="46" spans="1:3" x14ac:dyDescent="0.25">
      <c r="A46" s="6" t="s">
        <v>128</v>
      </c>
      <c r="C46" s="26">
        <f>ROUND(C45*5,2)</f>
        <v>840</v>
      </c>
    </row>
    <row r="47" spans="1:9" x14ac:dyDescent="0.25">
      <c r="A47" s="6" t="s">
        <v>129</v>
      </c>
      <c r="G47" s="27">
        <f>IF($C$46&gt;0,ROUND(G45/$C$46,4),"")</f>
        <v>0.875</v>
      </c>
      <c r="H47" s="27">
        <f>IF($C$46&gt;0,ROUND(H45/$C$46,4),"")</f>
        <v>0.6643</v>
      </c>
      <c r="I47" s="27">
        <f>IF($C$46&gt;0,ROUND(I45/$C$46,4),"")</f>
        <v>0.756</v>
      </c>
    </row>
    <row r="49" ht="30" customHeight="1" spans="1:10" x14ac:dyDescent="0.25">
      <c r="A49" s="13" t="s">
        <v>130</v>
      </c>
      <c r="B49" s="13"/>
      <c r="C49" s="13"/>
      <c r="D49" s="13"/>
      <c r="E49" s="13"/>
      <c r="F49" s="13"/>
      <c r="G49" s="13"/>
      <c r="H49" s="13"/>
      <c r="I49" s="13"/>
      <c r="J49" s="13"/>
    </row>
  </sheetData>
  <sheetProtection sheet="1" insertRows="0" deleteRows="0" sort="0" autoFilter="0"/>
  <autoFilter ref="A1:J1"/>
  <mergeCells count="1">
    <mergeCell ref="A49:J49"/>
  </mergeCells>
  <dataValidations count="2">
    <dataValidation type="decimal" allowBlank="1" showErrorMessage="1" errorTitle="Wert außerhalb des Bereichs" error="Zulässig sind Werte zwischen 0 und 5." sqref="C10:F43">
      <formula1>0</formula1>
      <formula2>5</formula2>
    </dataValidation>
    <dataValidation type="decimal" allowBlank="1" showErrorMessage="1" errorTitle="Wert außerhalb des Bereichs" error="Zulässig sind Werte zwischen 0 und 5." sqref="C2:F43">
      <formula1>0</formula1>
      <formula2>5</formula2>
    </dataValidation>
  </dataValidations>
  <pageMargins left="0.6" right="0.4" top="0.6" bottom="0.6" header="0.3" footer="0.3"/>
  <pageSetup paperSize="9" orientation="landscape" horizontalDpi="4294967295" verticalDpi="4294967295" scale="100" fitToWidth="1"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46" style="1" customWidth="1"/>
    <col min="2" max="4" width="16" style="1" customWidth="1"/>
    <col min="5" max="5" width="66" style="1" customWidth="1"/>
  </cols>
  <sheetData>
    <row r="1" ht="22" customHeight="1" spans="1:5" x14ac:dyDescent="0.25">
      <c r="A1" s="8" t="s">
        <v>131</v>
      </c>
      <c r="B1" s="8" t="s">
        <v>20</v>
      </c>
      <c r="C1" s="8" t="s">
        <v>21</v>
      </c>
      <c r="D1" s="8" t="s">
        <v>22</v>
      </c>
      <c r="E1" s="8" t="s">
        <v>132</v>
      </c>
    </row>
    <row r="3" spans="1:5" x14ac:dyDescent="0.25">
      <c r="A3" s="9" t="s">
        <v>133</v>
      </c>
      <c r="B3" s="10"/>
      <c r="C3" s="10"/>
      <c r="D3" s="10"/>
      <c r="E3" s="10"/>
    </row>
    <row r="4" spans="1:4" x14ac:dyDescent="0.25">
      <c r="A4" s="1" t="s">
        <v>134</v>
      </c>
      <c r="B4" s="28">
        <f>Nutzwertanalyse!G45</f>
        <v>735</v>
      </c>
      <c r="C4" s="28">
        <f>Nutzwertanalyse!H45</f>
        <v>558</v>
      </c>
      <c r="D4" s="28">
        <f>Nutzwertanalyse!I45</f>
        <v>635</v>
      </c>
    </row>
    <row r="5" spans="1:4" x14ac:dyDescent="0.25">
      <c r="A5" s="1" t="s">
        <v>129</v>
      </c>
      <c r="B5" s="29">
        <f>Nutzwertanalyse!G47</f>
        <v>0.875</v>
      </c>
      <c r="C5" s="29">
        <f>Nutzwertanalyse!H47</f>
        <v>0.6643</v>
      </c>
      <c r="D5" s="29">
        <f>Nutzwertanalyse!I47</f>
        <v>0.756</v>
      </c>
    </row>
    <row r="6" ht="13" customHeight="1" spans="1:5" x14ac:dyDescent="0.25">
      <c r="A6" s="11" t="s">
        <v>135</v>
      </c>
      <c r="B6" s="16">
        <f>COUNTIF($B$4:$D$4,"&gt;"&amp;B4)+1</f>
        <v>1</v>
      </c>
      <c r="C6" s="16">
        <f>COUNTIF($B$4:$D$4,"&gt;"&amp;C4)+1</f>
        <v>3</v>
      </c>
      <c r="D6" s="16">
        <f>COUNTIF($B$4:$D$4,"&gt;"&amp;D4)+1</f>
        <v>2</v>
      </c>
      <c r="E6" s="13" t="s">
        <v>136</v>
      </c>
    </row>
    <row r="8" spans="1:5" x14ac:dyDescent="0.25">
      <c r="A8" s="9" t="s">
        <v>137</v>
      </c>
      <c r="B8" s="10"/>
      <c r="C8" s="10"/>
      <c r="D8" s="10"/>
      <c r="E8" s="10"/>
    </row>
    <row r="9" spans="1:4" x14ac:dyDescent="0.25">
      <c r="A9" s="1" t="s">
        <v>56</v>
      </c>
      <c r="B9" s="17">
        <f>Preismodelle!B29</f>
        <v>5218</v>
      </c>
      <c r="C9" s="17">
        <f>Preismodelle!C29</f>
        <v>5001.6</v>
      </c>
      <c r="D9" s="17">
        <f>Preismodelle!D29</f>
        <v>6748</v>
      </c>
    </row>
    <row r="10" spans="1:4" x14ac:dyDescent="0.25">
      <c r="A10" s="1" t="s">
        <v>57</v>
      </c>
      <c r="B10" s="17">
        <f>Preismodelle!B30</f>
        <v>8446</v>
      </c>
      <c r="C10" s="17">
        <f>Preismodelle!C30</f>
        <v>8353.2</v>
      </c>
      <c r="D10" s="17">
        <f>Preismodelle!D30</f>
        <v>8896</v>
      </c>
    </row>
    <row r="11" spans="1:4" x14ac:dyDescent="0.25">
      <c r="A11" s="1" t="s">
        <v>58</v>
      </c>
      <c r="B11" s="17">
        <f>Preismodelle!B31</f>
        <v>11674</v>
      </c>
      <c r="C11" s="17">
        <f>Preismodelle!C31</f>
        <v>11704.8</v>
      </c>
      <c r="D11" s="17">
        <f>Preismodelle!D31</f>
        <v>11044</v>
      </c>
    </row>
    <row r="12" spans="1:4" x14ac:dyDescent="0.25">
      <c r="A12" s="1" t="s">
        <v>60</v>
      </c>
      <c r="B12" s="17">
        <f>Preismodelle!B32</f>
        <v>324.28</v>
      </c>
      <c r="C12" s="17">
        <f>Preismodelle!C32</f>
        <v>325.13</v>
      </c>
      <c r="D12" s="17">
        <f>Preismodelle!D32</f>
        <v>306.78</v>
      </c>
    </row>
    <row r="13" ht="23.5" customHeight="1" spans="1:5" x14ac:dyDescent="0.25">
      <c r="A13" s="11" t="s">
        <v>66</v>
      </c>
      <c r="B13" s="16">
        <f>COUNTIF($B$11:$D$11,"&lt;"&amp;B11)+1</f>
        <v>2</v>
      </c>
      <c r="C13" s="16">
        <f>COUNTIF($B$11:$D$11,"&lt;"&amp;C11)+1</f>
        <v>3</v>
      </c>
      <c r="D13" s="16">
        <f>COUNTIF($B$11:$D$11,"&lt;"&amp;D11)+1</f>
        <v>1</v>
      </c>
      <c r="E13" s="13" t="s">
        <v>138</v>
      </c>
    </row>
    <row r="15" spans="1:5" x14ac:dyDescent="0.25">
      <c r="A15" s="9" t="s">
        <v>139</v>
      </c>
      <c r="B15" s="10"/>
      <c r="C15" s="10"/>
      <c r="D15" s="10"/>
      <c r="E15" s="10"/>
    </row>
    <row r="16" ht="23.5" customHeight="1" spans="1:5" x14ac:dyDescent="0.25">
      <c r="A16" s="11" t="s">
        <v>140</v>
      </c>
      <c r="B16" s="15">
        <v>0.7</v>
      </c>
      <c r="C16" s="11"/>
      <c r="D16" s="11"/>
      <c r="E16" s="13" t="s">
        <v>141</v>
      </c>
    </row>
    <row r="17" spans="1:2" x14ac:dyDescent="0.25">
      <c r="A17" s="1" t="s">
        <v>142</v>
      </c>
      <c r="B17" s="29">
        <f>ROUND(1-$B$16,4)</f>
        <v>0.3</v>
      </c>
    </row>
    <row r="18" spans="1:4" x14ac:dyDescent="0.25">
      <c r="A18" s="1" t="s">
        <v>143</v>
      </c>
      <c r="B18" s="30">
        <f>IF(B11&gt;0,ROUND(MIN($B$11:$D$11)/B11,4),"")</f>
        <v>0.946</v>
      </c>
      <c r="C18" s="30">
        <f>IF(C11&gt;0,ROUND(MIN($B$11:$D$11)/C11,4),"")</f>
        <v>0.9435</v>
      </c>
      <c r="D18" s="30">
        <f>IF(D11&gt;0,ROUND(MIN($B$11:$D$11)/D11,4),"")</f>
        <v>1</v>
      </c>
    </row>
    <row r="19" spans="1:4" x14ac:dyDescent="0.25">
      <c r="A19" s="1" t="s">
        <v>144</v>
      </c>
      <c r="B19" s="30">
        <f>IF(MAX($B$5:$D$5)&gt;0,ROUND(B5/MAX($B$5:$D$5),4),"")</f>
        <v>1</v>
      </c>
      <c r="C19" s="30">
        <f>IF(MAX($B$5:$D$5)&gt;0,ROUND(C5/MAX($B$5:$D$5),4),"")</f>
        <v>0.7592</v>
      </c>
      <c r="D19" s="30">
        <f>IF(MAX($B$5:$D$5)&gt;0,ROUND(D5/MAX($B$5:$D$5),4),"")</f>
        <v>0.864</v>
      </c>
    </row>
    <row r="20" ht="23.5" customHeight="1" spans="1:5" x14ac:dyDescent="0.25">
      <c r="A20" s="11" t="s">
        <v>145</v>
      </c>
      <c r="B20" s="31">
        <f>ROUND($B$16*B19+$B$17*B18,4)</f>
        <v>0.9838</v>
      </c>
      <c r="C20" s="31">
        <f>ROUND($B$16*C19+$B$17*C18,4)</f>
        <v>0.8145</v>
      </c>
      <c r="D20" s="31">
        <f>ROUND($B$16*D19+$B$17*D18,4)</f>
        <v>0.9048</v>
      </c>
      <c r="E20" s="13" t="s">
        <v>146</v>
      </c>
    </row>
    <row r="21" spans="1:4" x14ac:dyDescent="0.25">
      <c r="A21" s="1" t="s">
        <v>147</v>
      </c>
      <c r="B21" s="19">
        <f>COUNTIF($B$20:$D$20,"&gt;"&amp;B20)+1</f>
        <v>1</v>
      </c>
      <c r="C21" s="19">
        <f>COUNTIF($B$20:$D$20,"&gt;"&amp;C20)+1</f>
        <v>3</v>
      </c>
      <c r="D21" s="19">
        <f>COUNTIF($B$20:$D$20,"&gt;"&amp;D20)+1</f>
        <v>2</v>
      </c>
    </row>
    <row r="23" ht="23.5" customHeight="1" spans="1:5" x14ac:dyDescent="0.25">
      <c r="A23" s="11" t="s">
        <v>148</v>
      </c>
      <c r="B23" s="17">
        <f>IF(B4&gt;0,ROUND(B11/B4,2),"")</f>
        <v>15.88</v>
      </c>
      <c r="C23" s="17">
        <f>IF(C4&gt;0,ROUND(C11/C4,2),"")</f>
        <v>20.98</v>
      </c>
      <c r="D23" s="17">
        <f>IF(D4&gt;0,ROUND(D11/D4,2),"")</f>
        <v>17.39</v>
      </c>
      <c r="E23" s="13" t="s">
        <v>149</v>
      </c>
    </row>
    <row r="25" spans="1:5" x14ac:dyDescent="0.25">
      <c r="A25" s="9" t="s">
        <v>150</v>
      </c>
      <c r="B25" s="10"/>
      <c r="C25" s="10"/>
      <c r="D25" s="10"/>
      <c r="E25" s="10"/>
    </row>
    <row r="26" ht="13" customHeight="1" spans="1:5" x14ac:dyDescent="0.25">
      <c r="A26" s="32" t="s">
        <v>151</v>
      </c>
      <c r="B26" s="11"/>
      <c r="C26" s="11"/>
      <c r="D26" s="11"/>
      <c r="E26" s="13" t="s">
        <v>152</v>
      </c>
    </row>
    <row r="27" ht="13" customHeight="1" spans="1:5" x14ac:dyDescent="0.25">
      <c r="A27" s="32" t="s">
        <v>153</v>
      </c>
      <c r="B27" s="11"/>
      <c r="C27" s="11"/>
      <c r="D27" s="11"/>
      <c r="E27" s="13" t="s">
        <v>154</v>
      </c>
    </row>
    <row r="28" ht="13" customHeight="1" spans="1:5" x14ac:dyDescent="0.25">
      <c r="A28" s="32" t="s">
        <v>155</v>
      </c>
      <c r="B28" s="11"/>
      <c r="C28" s="11"/>
      <c r="D28" s="11"/>
      <c r="E28" s="13" t="s">
        <v>156</v>
      </c>
    </row>
    <row r="29" ht="13" customHeight="1" spans="1:5" x14ac:dyDescent="0.25">
      <c r="A29" s="32" t="s">
        <v>157</v>
      </c>
      <c r="B29" s="11"/>
      <c r="C29" s="11"/>
      <c r="D29" s="11"/>
      <c r="E29" s="13" t="s">
        <v>158</v>
      </c>
    </row>
    <row r="30" ht="13" customHeight="1" spans="1:5" x14ac:dyDescent="0.25">
      <c r="A30" s="32" t="s">
        <v>159</v>
      </c>
      <c r="B30" s="11"/>
      <c r="C30" s="11"/>
      <c r="D30" s="11"/>
      <c r="E30" s="13" t="s">
        <v>160</v>
      </c>
    </row>
    <row r="31" ht="13" customHeight="1" spans="1:5" x14ac:dyDescent="0.25">
      <c r="A31" s="32" t="s">
        <v>161</v>
      </c>
      <c r="B31" s="11"/>
      <c r="C31" s="11"/>
      <c r="D31" s="11"/>
      <c r="E31" s="13" t="s">
        <v>162</v>
      </c>
    </row>
  </sheetData>
  <sheetProtection sheet="1" insertRows="0" deleteRows="0" sort="0" autoFilter="0"/>
  <autoFilter ref="A1:E1"/>
  <dataValidations count="1">
    <dataValidation type="decimal" allowBlank="1" showErrorMessage="1" errorTitle="Wert außerhalb des Bereichs" error="Zulässig sind Werte zwischen 0 und 1." sqref="B16">
      <formula1>0</formula1>
      <formula2>1</formula2>
    </dataValidation>
  </dataValidations>
  <pageMargins left="0.6" right="0.4" top="0.6" bottom="0.6" header="0.3" footer="0.3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Deckblatt</vt:lpstr>
      <vt:lpstr>Preismodelle</vt:lpstr>
      <vt:lpstr>Nutzwertanalyse</vt:lpstr>
      <vt:lpstr>Ergebnis</vt:lpstr>
    </vt:vector>
  </TitlesOfParts>
  <Company>MyInvest Pro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MyInvest Pro</dc:creator>
  <dc:title>Nutzwertanalyse CRM-Auswahl</dc:title>
  <dc:subject/>
  <dc:description/>
  <cp:keywords/>
  <cp:category/>
  <cp:lastModifiedBy>MyInvest Pro</cp:lastModifiedBy>
  <dcterms:created xsi:type="dcterms:W3CDTF">2026-08-16T00:00:00Z</dcterms:created>
  <dcterms:modified xsi:type="dcterms:W3CDTF">2026-08-16T00:00:00Z</dcterms:modified>
</cp:coreProperties>
</file>