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eckblatt" state="visible" r:id="rId4"/>
    <sheet sheetId="2" name="KPI-Definitionen" state="visible" r:id="rId5"/>
    <sheet sheetId="3" name="Monatserfassung" state="visible" r:id="rId6"/>
    <sheet sheetId="4" name="Kennzahlen" state="visible" r:id="rId7"/>
    <sheet sheetId="5" name="Pipeline-Deckung" state="visible" r:id="rId8"/>
  </sheets>
  <definedNames>
    <definedName name="_xlnm.Print_Area" localSheetId="0">'Deckblatt'!$A1:$B19</definedName>
    <definedName name="_xlnm.Print_Area" localSheetId="1">'KPI-Definitionen'!$A1:$H23</definedName>
    <definedName name="_xlnm.Print_Titles" localSheetId="1">'KPI-Definitionen'!$A:$A,'KPI-Definitionen'!$1:$1</definedName>
    <definedName name="_xlnm.Print_Area" localSheetId="2">'Monatserfassung'!$A1:$N17</definedName>
    <definedName name="_xlnm.Print_Titles" localSheetId="2">'Monatserfassung'!$A:$A,'Monatserfassung'!$1:$1</definedName>
    <definedName name="_xlnm.Print_Area" localSheetId="3">'Kennzahlen'!$A1:$N15</definedName>
    <definedName name="_xlnm.Print_Titles" localSheetId="3">'Kennzahlen'!$A:$A,'Kennzahlen'!$1:$1</definedName>
    <definedName name="_xlnm.Print_Area" localSheetId="4">'Pipeline-Deckung'!$A1:$C22</definedName>
    <definedName name="_xlnm.Print_Titles" localSheetId="4">'Pipeline-Deckung'!$1:$1</definedName>
  </definedNames>
  <calcPr calcId="171027"/>
</workbook>
</file>

<file path=xl/sharedStrings.xml><?xml version="1.0" encoding="utf-8"?>
<sst xmlns="http://schemas.openxmlformats.org/spreadsheetml/2006/main" count="205" uniqueCount="163">
  <si>
    <t>Controlling-Cockpit Immobilienvertrieb</t>
  </si>
  <si>
    <t>Erst die Definition, dann die Messung: Monatswerte, abgeleitete Kennzahlen und die Pipeline, die heute stehen muss.</t>
  </si>
  <si>
    <t>Stand</t>
  </si>
  <si>
    <t>16.08.2026</t>
  </si>
  <si>
    <t>Version</t>
  </si>
  <si>
    <t>Herausgeber</t>
  </si>
  <si>
    <t>MyInvest Pro · myinvest-pro.de</t>
  </si>
  <si>
    <t>Annahmen</t>
  </si>
  <si>
    <t>Kennzahlen</t>
  </si>
  <si>
    <t>14 Definitionen mit Zähler, Nenner und Abgrenzung</t>
  </si>
  <si>
    <t>Beispielerfassung</t>
  </si>
  <si>
    <t>acht Monate mit Rohwerten, vier Monate vorbereitet — mit einer Sommerdelle, damit Trend und Mittel etwas zeigen</t>
  </si>
  <si>
    <t>Trennung der Blätter</t>
  </si>
  <si>
    <t>auf „Monatserfassung" steht nichts Abgeleitetes, auf „Kennzahlen" nichts Eingegebenes</t>
  </si>
  <si>
    <t>Pipeline-Rückrechnung</t>
  </si>
  <si>
    <t>Zielumsatz 24 Mio. €, Abschlussquote 12 %, Zyklus 95 Tage</t>
  </si>
  <si>
    <t>Ergebnis im Beispiel</t>
  </si>
  <si>
    <t>Deckungsgrad 6,6 %, Abschlussquote im letzten Monat 4,8 %</t>
  </si>
  <si>
    <t>Unverbindliche Arbeitshilfe. Ersetzt keine Rechts-, Steuer- oder Finanzberatung. Alle eingetragenen Zahlen sind Beispielwerte und keine Marktdaten — die Mappe rechnet mit den Werten, die Sie selbst eintragen. Stand: 16.08.2026 · Version 1.</t>
  </si>
  <si>
    <t>Kennzahl</t>
  </si>
  <si>
    <t>Definition</t>
  </si>
  <si>
    <t>Zähler</t>
  </si>
  <si>
    <t>Nenner</t>
  </si>
  <si>
    <t>Messzeitpunkt</t>
  </si>
  <si>
    <t>Was ausdrücklich nicht zählt</t>
  </si>
  <si>
    <t>Zielwert</t>
  </si>
  <si>
    <t>Quelle</t>
  </si>
  <si>
    <t>Leads</t>
  </si>
  <si>
    <t>Jede eingehende Anfrage mit Kontaktdaten und erkennbarem Kaufinteresse.</t>
  </si>
  <si>
    <t>Anzahl Anfragen</t>
  </si>
  <si>
    <t>—</t>
  </si>
  <si>
    <t>am Tag des Eingangs</t>
  </si>
  <si>
    <t>Doppelanfragen derselben Person, Bewerbungen, Anfragen von Dienstleistern</t>
  </si>
  <si>
    <t>aus der Kampagnenplanung</t>
  </si>
  <si>
    <t>CRM, Feld „Eingang am"</t>
  </si>
  <si>
    <t>Erstgespräch</t>
  </si>
  <si>
    <t>Erstes geführtes Gespräch mit aufgenommenem Bedarf — nicht der erste Anrufversuch.</t>
  </si>
  <si>
    <t>Anzahl Gespräche</t>
  </si>
  <si>
    <t>am Tag des Gesprächs</t>
  </si>
  <si>
    <t>unbeantwortete Anrufe, versendete Exposés ohne Rückmeldung</t>
  </si>
  <si>
    <t>CRM, Aktivitätsprotokoll</t>
  </si>
  <si>
    <t>Besichtigung</t>
  </si>
  <si>
    <t>Termin vor Ort, in der Musterwohnung oder als geführter virtueller Rundgang.</t>
  </si>
  <si>
    <t>Anzahl Termine</t>
  </si>
  <si>
    <t>am Tag des Termins</t>
  </si>
  <si>
    <t>abgesagte Termine, reine Objektbesichtigung ohne Interessent</t>
  </si>
  <si>
    <t>CRM, Terminkalender</t>
  </si>
  <si>
    <t>Reservierung</t>
  </si>
  <si>
    <t>Unterzeichnete Reservierungsvereinbarung für eine bestimmte Einheit.</t>
  </si>
  <si>
    <t>Anzahl Reservierungen</t>
  </si>
  <si>
    <t>am Tag der Unterschrift</t>
  </si>
  <si>
    <t>mündliche Zusagen, Optionen ohne Unterschrift</t>
  </si>
  <si>
    <t>Reservierungsakte</t>
  </si>
  <si>
    <t>Beurkundung</t>
  </si>
  <si>
    <t>Beim Notar beurkundeter Kaufvertrag.</t>
  </si>
  <si>
    <t>Anzahl Beurkundungen</t>
  </si>
  <si>
    <t>am Beurkundungstag</t>
  </si>
  <si>
    <t>Termine, die nur angesetzt sind</t>
  </si>
  <si>
    <t>aus der Jahresplanung</t>
  </si>
  <si>
    <t>Notariatsbestätigung</t>
  </si>
  <si>
    <t>Storno</t>
  </si>
  <si>
    <t>Rückabwicklung oder Rücktritt nach Reservierung oder Beurkundung.</t>
  </si>
  <si>
    <t>Anzahl Stornos</t>
  </si>
  <si>
    <t>Beurkundungen im selben Zeitraum</t>
  </si>
  <si>
    <t>am Tag der Stornomeldung</t>
  </si>
  <si>
    <t>Reservierungen, die planmäßig auslaufen</t>
  </si>
  <si>
    <t>höchstens 8 Prozent</t>
  </si>
  <si>
    <t>Storno-Ursachenanalyse</t>
  </si>
  <si>
    <t>Lead-zu-Erstgespräch-Quote</t>
  </si>
  <si>
    <t>Wie viele Anfragen zu einem geführten Gespräch werden.</t>
  </si>
  <si>
    <t>Erstgespräche</t>
  </si>
  <si>
    <t>monatlich</t>
  </si>
  <si>
    <t>Gespräche mit Interessenten aus Vormonaten werden nicht zurückdatiert</t>
  </si>
  <si>
    <t>abgeleitet</t>
  </si>
  <si>
    <t>Gesamtabschlussquote</t>
  </si>
  <si>
    <t>Wie viele Anfragen am Ende zu einer Beurkundung führen.</t>
  </si>
  <si>
    <t>Beurkundungen</t>
  </si>
  <si>
    <t>Leads desselben Monats</t>
  </si>
  <si>
    <t>Durchschnittlicher Dealwert</t>
  </si>
  <si>
    <t>Beurkundeter Umsatz je Beurkundung.</t>
  </si>
  <si>
    <t>Umsatz beurkundet</t>
  </si>
  <si>
    <t>Stellplätze getrennt beurkundet — je nach Hausregel ein- oder ausschließen, aber immer gleich</t>
  </si>
  <si>
    <t>Kosten je Beurkundung</t>
  </si>
  <si>
    <t>Vertriebs- und Marketingkosten je beurkundetem Vertrag.</t>
  </si>
  <si>
    <t>Vertriebskosten plus Marketingkosten</t>
  </si>
  <si>
    <t>Baukosten, Grundstückskosten, Verwaltungsgemeinkosten</t>
  </si>
  <si>
    <t>Buchhaltung</t>
  </si>
  <si>
    <t>Umsatz je Vollzeitkraft</t>
  </si>
  <si>
    <t>Beurkundeter Umsatz je eingesetzter Vertriebskapazität.</t>
  </si>
  <si>
    <t>Aktive Vertriebler in VZÄ</t>
  </si>
  <si>
    <t>Backoffice und Marketing zählen nicht als Vertriebs-VZÄ</t>
  </si>
  <si>
    <t>Zielabweichung</t>
  </si>
  <si>
    <t>Beurkundungen gegen den Monatsplan.</t>
  </si>
  <si>
    <t>Beurkundungen minus Ziel</t>
  </si>
  <si>
    <t>null oder positiv</t>
  </si>
  <si>
    <t>Pipeline</t>
  </si>
  <si>
    <t>Summe der Angebotswerte aller Interessenten ab Status „Qualifiziert".</t>
  </si>
  <si>
    <t>Summe der Kaufpreise</t>
  </si>
  <si>
    <t>am Monatsletzten</t>
  </si>
  <si>
    <t>Interessenten ohne geklärte Finanzierung und ohne konkrete Einheit</t>
  </si>
  <si>
    <t>CRM, Pipeline-Bericht</t>
  </si>
  <si>
    <t>Vertriebszyklus</t>
  </si>
  <si>
    <t>Kalendertage von der Anfrage bis zur Beurkundung.</t>
  </si>
  <si>
    <t>Summe der Tage</t>
  </si>
  <si>
    <t>je Beurkundung, monatlich gemittelt</t>
  </si>
  <si>
    <t>Wartezeiten auf Notartermine bleiben enthalten — sie gehören zum Zyklus</t>
  </si>
  <si>
    <t>CRM, berechnet</t>
  </si>
  <si>
    <t>Die Spalte „Was ausdrücklich nicht zählt" ist die wichtigste des Blattes. Zwei Auswertungen derselben Woche weichen fast nie ab, weil jemand falsch gerechnet hat — sie weichen ab, weil der eine die abgesagten Termine mitgezählt hat und der andere nicht. Diese Spalte beendet die Diskussion, bevor sie beginnt.</t>
  </si>
  <si>
    <t>Monat</t>
  </si>
  <si>
    <t>Besichtigungen</t>
  </si>
  <si>
    <t>Reservierungen</t>
  </si>
  <si>
    <t>Stornos</t>
  </si>
  <si>
    <t>Provision netto</t>
  </si>
  <si>
    <t>Vertriebskosten</t>
  </si>
  <si>
    <t>Marketingkosten</t>
  </si>
  <si>
    <t>Aktive Vertriebler VZÄ</t>
  </si>
  <si>
    <t>Pipeline am Monatsende</t>
  </si>
  <si>
    <t>Ziel Beurkundungen</t>
  </si>
  <si>
    <t>Summe</t>
  </si>
  <si>
    <t>Auf diesem Blatt steht nichts, was sich ausrechnen lässt — keine Quote, kein Durchschnitt, kein Trend. Das ist der Grund, warum die Erfassung in fünf Minuten erledigt ist und warum zwei Monate später niemand fragen muss, ob eine Zahl gepflegt oder gerechnet war.</t>
  </si>
  <si>
    <t>Lead zu Erstgespräch</t>
  </si>
  <si>
    <t>Erstgespräch zu Besichtigung</t>
  </si>
  <si>
    <t>Besichtigung zu Reservierung</t>
  </si>
  <si>
    <t>Reservierung zu Beurkundung</t>
  </si>
  <si>
    <t>Abschlussquote gesamt</t>
  </si>
  <si>
    <t>Mittlerer Dealwert</t>
  </si>
  <si>
    <t>Provision je Beurkundung</t>
  </si>
  <si>
    <t>Stornoquote</t>
  </si>
  <si>
    <t>Abweichung zum Ziel</t>
  </si>
  <si>
    <t>Trend gegen Vormonat</t>
  </si>
  <si>
    <t>Drei-Monats-Mittel Beurkundungen</t>
  </si>
  <si>
    <t>Kein Feld auf diesem Blatt ist eine Eingabe — jede Zelle rechnet auf die Monatserfassung. Der Trend gegen den Vormonat schwankt bei kleinen Zahlen stark; deshalb steht das Drei-Monats-Mittel daneben. Wer eine Vertriebsentwicklung an einem einzelnen Monat festmacht, sieht bei fünf Beurkundungen im Monat vor allem Rauschen.</t>
  </si>
  <si>
    <t>Größe</t>
  </si>
  <si>
    <t>Wert</t>
  </si>
  <si>
    <t>Erläuterung</t>
  </si>
  <si>
    <t>Jahresziel und bereits Erreichtes</t>
  </si>
  <si>
    <t>Zielumsatz im Jahr</t>
  </si>
  <si>
    <t>Beurkundeter Umsatz, nicht Reservierungsvolumen.</t>
  </si>
  <si>
    <t>Bereits beurkundet</t>
  </si>
  <si>
    <t>Direkt aus der Monatserfassung — keine zweite Zahl, die veralten kann.</t>
  </si>
  <si>
    <t>Noch nötiger Umsatz</t>
  </si>
  <si>
    <t>Aus Blatt „Kennzahlen" ablesbar. Bewusst als Eingabe: Für die Restlaufzeit ist die Annahme über den künftigen Mix entscheidend, nicht der Durchschnitt der Vergangenheit.</t>
  </si>
  <si>
    <t>Abschlussquote aus der Pipeline</t>
  </si>
  <si>
    <t>Wie viele Deals in der Pipeline am Ende beurkundet werden. Nicht die Lead-Abschlussquote — die Pipeline ist bereits qualifiziert.</t>
  </si>
  <si>
    <t>Rückrechnung auf die nötige Pipeline</t>
  </si>
  <si>
    <t>Noch nötige Abschlüsse</t>
  </si>
  <si>
    <t>Aufgerundet — ein halber Abschluss zählt nicht.</t>
  </si>
  <si>
    <t>Nötige Pipeline in Deals</t>
  </si>
  <si>
    <t>Nötige Pipeline in Euro</t>
  </si>
  <si>
    <t>Die Zahl, die heute stehen muss — nicht am Jahresende.</t>
  </si>
  <si>
    <t>Ist-Pipeline heute</t>
  </si>
  <si>
    <t>Aus der Monatserfassung, Spalte „Pipeline am Monatsende".</t>
  </si>
  <si>
    <t>Deckungsgrad</t>
  </si>
  <si>
    <t>Unter 100 Prozent ist das Jahresziel rechnerisch nicht mehr erreichbar — unabhängig davon, wie gut der Vertrieb arbeitet.</t>
  </si>
  <si>
    <t>Lücke in der Pipeline</t>
  </si>
  <si>
    <t>Restmonate im Jahr</t>
  </si>
  <si>
    <t>Nötige Abschlüsse je Restmonat</t>
  </si>
  <si>
    <t>Diese Zahl gehört neben das Drei-Monats-Mittel auf Blatt „Kennzahlen". Liegt sie deutlich darüber, ist das Ziel eine Absicht und kein Plan.</t>
  </si>
  <si>
    <t>Jahresende</t>
  </si>
  <si>
    <t>Vertriebszyklus in Tagen</t>
  </si>
  <si>
    <t>Letzter Tag für einen neuen Lead</t>
  </si>
  <si>
    <t>Nach diesem Tag gewonnene Anfragen zahlen nicht mehr auf das Jahresziel ein. Wer die Kampagne danach hochfährt, kauft Umsatz für das Folgejahr — was legitim ist, aber anders geplant und anders berichtet gehört.</t>
  </si>
  <si>
    <t>Dieselbe Kette wie der Pipeline-Deckungsrechner auf der Website: Zielumsatz, durchschnittlicher Dealwert und Abschlussquote ergeben die Pipeline, die heute stehen muss. Beide müssen bei gleichen Eingaben dieselbe Zahl zeigen — sonst hält der Leser zu Recht eines von beiden für kaputt.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</si>
</sst>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D.MM.YYYY"/>
    <numFmt numFmtId="165" formatCode="#,##0 €"/>
    <numFmt numFmtId="166" formatCode="0.0 %"/>
    <numFmt numFmtId="167" formatCode="#,##0.00 €"/>
    <numFmt numFmtId="168" formatCode="+0;-0;0"/>
  </numFmts>
  <fonts count="8" x14ac:knownFonts="1">
    <font>
      <color theme="1"/>
      <family val="2"/>
      <scheme val="minor"/>
      <sz val="11"/>
      <name val="Calibri"/>
    </font>
    <font>
      <color rgb="FF18181B"/>
      <sz val="10"/>
      <name val="Arial"/>
    </font>
    <font>
      <b/>
      <color rgb="FF18181B"/>
      <sz val="20"/>
      <name val="Arial"/>
    </font>
    <font>
      <color rgb="FF6B6B74"/>
      <sz val="11"/>
      <name val="Arial"/>
    </font>
    <font>
      <b/>
      <color rgb="FF6B6B74"/>
      <sz val="10"/>
      <name val="Arial"/>
    </font>
    <font>
      <b/>
      <color rgb="FF18181B"/>
      <sz val="10"/>
      <name val="Arial"/>
    </font>
    <font>
      <color rgb="FF6B6B74"/>
      <sz val="9"/>
      <name val="Arial"/>
    </font>
    <font>
      <b/>
      <color rgb="FFB8461E"/>
      <sz val="10"/>
      <name val="Arial"/>
    </font>
  </fonts>
  <fills count="4">
    <fill>
      <patternFill patternType="none"/>
    </fill>
    <fill>
      <patternFill patternType="gray125"/>
    </fill>
    <fill>
      <patternFill patternType="solid">
        <fgColor rgb="FFFAF7F5"/>
      </patternFill>
    </fill>
    <fill>
      <patternFill patternType="solid">
        <fgColor rgb="FFFDF6F2"/>
      </patternFill>
    </fill>
  </fills>
  <borders count="3">
    <border>
      <left/>
      <right/>
      <top/>
      <bottom/>
      <diagonal/>
    </border>
    <border>
      <left/>
      <right/>
      <top/>
      <bottom style="medium">
        <color rgb="FFB8461E"/>
      </bottom>
      <diagonal/>
    </border>
    <border>
      <left/>
      <right/>
      <top style="thin">
        <color rgb="FFE4E4E8"/>
      </top>
      <bottom/>
      <diagonal/>
    </border>
  </borders>
  <cellStyleXfs count="1">
    <xf numFmtId="0" fontId="0" fillId="0" borderId="0"/>
  </cellStyleXfs>
  <cellXfs count="51">
    <xf numFmtId="0" fontId="0" fillId="0" borderId="0" xfId="0"/>
    <xf numFmtId="0" fontId="1" fillId="0" borderId="0" xfId="0" applyFont="1"/>
    <xf numFmtId="0" fontId="1" fillId="0" borderId="0" xfId="0" applyFont="1" applyAlignment="1">
      <alignment horizontal="left" vertical="top" wrapText="1"/>
    </xf>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applyAlignment="1">
      <alignment vertical="top"/>
    </xf>
    <xf numFmtId="0" fontId="6" fillId="0" borderId="0" xfId="0" applyFont="1" applyAlignment="1">
      <alignment vertical="top" wrapText="1"/>
    </xf>
    <xf numFmtId="0" fontId="5" fillId="2" borderId="1" xfId="0" applyFont="1" applyFill="1" applyBorder="1" applyAlignment="1">
      <alignment vertical="center" wrapText="1"/>
    </xf>
    <xf numFmtId="0" fontId="5" fillId="3" borderId="0" xfId="0" applyFont="1" applyFill="1" applyAlignment="1" applyProtection="1">
      <alignment vertical="top" indent="1"/>
      <protection locked="0"/>
    </xf>
    <xf numFmtId="0" fontId="1" fillId="3" borderId="0" xfId="0" applyFont="1" applyFill="1" applyAlignment="1" applyProtection="1">
      <alignment vertical="top" wrapText="1" indent="1"/>
      <protection locked="0"/>
    </xf>
    <xf numFmtId="0" fontId="1" fillId="3" borderId="0" xfId="0" applyFont="1" applyFill="1" applyAlignment="1" applyProtection="1">
      <alignment vertical="top" indent="1"/>
      <protection locked="0"/>
    </xf>
    <xf numFmtId="0" fontId="6" fillId="0" borderId="0" xfId="0" applyFont="1" applyAlignment="1">
      <alignment vertical="top" wrapText="1" indent="1"/>
    </xf>
    <xf numFmtId="164" fontId="1" fillId="0" borderId="0" xfId="0" applyNumberFormat="1" applyFont="1"/>
    <xf numFmtId="3" fontId="1" fillId="0" borderId="0" xfId="0" applyNumberFormat="1" applyFont="1"/>
    <xf numFmtId="165" fontId="1" fillId="0" borderId="0" xfId="0" applyNumberFormat="1" applyFont="1"/>
    <xf numFmtId="4" fontId="1" fillId="0" borderId="0" xfId="0" applyNumberFormat="1" applyFont="1"/>
    <xf numFmtId="164" fontId="5" fillId="2" borderId="1" xfId="0" applyNumberFormat="1" applyFont="1" applyFill="1" applyBorder="1" applyAlignment="1">
      <alignment vertical="center" wrapText="1"/>
    </xf>
    <xf numFmtId="3" fontId="5" fillId="2" borderId="1" xfId="0" applyNumberFormat="1" applyFont="1" applyFill="1" applyBorder="1" applyAlignment="1">
      <alignment vertical="center" wrapText="1"/>
    </xf>
    <xf numFmtId="165" fontId="5" fillId="2" borderId="1" xfId="0" applyNumberFormat="1" applyFont="1" applyFill="1" applyBorder="1" applyAlignment="1">
      <alignment vertical="center" wrapText="1"/>
    </xf>
    <xf numFmtId="4" fontId="5" fillId="2" borderId="1" xfId="0" applyNumberFormat="1" applyFont="1" applyFill="1" applyBorder="1" applyAlignment="1">
      <alignment vertical="center" wrapText="1"/>
    </xf>
    <xf numFmtId="164" fontId="1" fillId="3" borderId="0" xfId="0" applyNumberFormat="1" applyFont="1" applyFill="1" applyAlignment="1" applyProtection="1">
      <alignment horizontal="right" vertical="top" indent="1"/>
      <protection locked="0"/>
    </xf>
    <xf numFmtId="3" fontId="1" fillId="3" borderId="0" xfId="0" applyNumberFormat="1" applyFont="1" applyFill="1" applyAlignment="1" applyProtection="1">
      <alignment horizontal="right" vertical="top" indent="1"/>
      <protection locked="0"/>
    </xf>
    <xf numFmtId="165" fontId="1" fillId="3" borderId="0" xfId="0" applyNumberFormat="1" applyFont="1" applyFill="1" applyAlignment="1" applyProtection="1">
      <alignment horizontal="right" vertical="top" indent="1"/>
      <protection locked="0"/>
    </xf>
    <xf numFmtId="4" fontId="1" fillId="3" borderId="0" xfId="0" applyNumberFormat="1" applyFont="1" applyFill="1" applyAlignment="1" applyProtection="1">
      <alignment horizontal="right" vertical="top" indent="1"/>
      <protection locked="0"/>
    </xf>
    <xf numFmtId="164" fontId="5" fillId="0" borderId="0" xfId="0" applyNumberFormat="1" applyFont="1"/>
    <xf numFmtId="3" fontId="5" fillId="0" borderId="0" xfId="0" applyNumberFormat="1" applyFont="1" applyAlignment="1" applyProtection="1">
      <alignment horizontal="right" vertical="top" indent="1"/>
    </xf>
    <xf numFmtId="165" fontId="5" fillId="0" borderId="0" xfId="0" applyNumberFormat="1" applyFont="1" applyAlignment="1" applyProtection="1">
      <alignment horizontal="right" vertical="top" indent="1"/>
    </xf>
    <xf numFmtId="164" fontId="1" fillId="0" borderId="0" xfId="0" applyNumberFormat="1" applyFont="1" applyAlignment="1">
      <alignment vertical="top"/>
    </xf>
    <xf numFmtId="3" fontId="6" fillId="0" borderId="0" xfId="0" applyNumberFormat="1" applyFont="1" applyAlignment="1">
      <alignment vertical="top" wrapText="1" indent="1"/>
    </xf>
    <xf numFmtId="166" fontId="1" fillId="0" borderId="0" xfId="0" applyNumberFormat="1" applyFont="1"/>
    <xf numFmtId="167" fontId="1" fillId="0" borderId="0" xfId="0" applyNumberFormat="1" applyFont="1"/>
    <xf numFmtId="168" fontId="1" fillId="0" borderId="0" xfId="0" applyNumberFormat="1" applyFont="1"/>
    <xf numFmtId="166" fontId="5" fillId="2" borderId="1" xfId="0" applyNumberFormat="1" applyFont="1" applyFill="1" applyBorder="1" applyAlignment="1">
      <alignment vertical="center" wrapText="1"/>
    </xf>
    <xf numFmtId="167" fontId="5" fillId="2" borderId="1" xfId="0" applyNumberFormat="1" applyFont="1" applyFill="1" applyBorder="1" applyAlignment="1">
      <alignment vertical="center" wrapText="1"/>
    </xf>
    <xf numFmtId="168" fontId="5" fillId="2" borderId="1" xfId="0" applyNumberFormat="1" applyFont="1" applyFill="1" applyBorder="1" applyAlignment="1">
      <alignment vertical="center" wrapText="1"/>
    </xf>
    <xf numFmtId="164" fontId="1" fillId="0" borderId="0" xfId="0" applyNumberFormat="1" applyFont="1" applyAlignment="1" applyProtection="1">
      <alignment horizontal="right" vertical="top" indent="1"/>
    </xf>
    <xf numFmtId="166" fontId="1" fillId="0" borderId="0" xfId="0" applyNumberFormat="1" applyFont="1" applyAlignment="1" applyProtection="1">
      <alignment horizontal="right" vertical="top" indent="1"/>
    </xf>
    <xf numFmtId="165" fontId="1" fillId="0" borderId="0" xfId="0" applyNumberFormat="1" applyFont="1" applyAlignment="1" applyProtection="1">
      <alignment horizontal="right" vertical="top" indent="1"/>
    </xf>
    <xf numFmtId="167" fontId="1" fillId="0" borderId="0" xfId="0" applyNumberFormat="1" applyFont="1" applyAlignment="1" applyProtection="1">
      <alignment horizontal="right" vertical="top" indent="1"/>
    </xf>
    <xf numFmtId="168" fontId="1" fillId="0" borderId="0" xfId="0" applyNumberFormat="1" applyFont="1" applyAlignment="1" applyProtection="1">
      <alignment horizontal="right" vertical="top" indent="1"/>
    </xf>
    <xf numFmtId="4" fontId="1" fillId="0" borderId="0" xfId="0" applyNumberFormat="1" applyFont="1" applyAlignment="1" applyProtection="1">
      <alignment horizontal="right" vertical="top" indent="1"/>
    </xf>
    <xf numFmtId="166" fontId="6" fillId="0" borderId="0" xfId="0" applyNumberFormat="1" applyFont="1" applyAlignment="1">
      <alignment vertical="top" wrapText="1" indent="1"/>
    </xf>
    <xf numFmtId="0" fontId="7" fillId="2" borderId="2" xfId="0" applyFont="1" applyFill="1" applyBorder="1"/>
    <xf numFmtId="0" fontId="1" fillId="2" borderId="2" xfId="0" applyFont="1" applyFill="1" applyBorder="1"/>
    <xf numFmtId="166" fontId="1" fillId="3" borderId="0" xfId="0" applyNumberFormat="1" applyFont="1" applyFill="1" applyAlignment="1" applyProtection="1">
      <alignment horizontal="right" vertical="top" indent="1"/>
      <protection locked="0"/>
    </xf>
    <xf numFmtId="166" fontId="5" fillId="0" borderId="0" xfId="0" applyNumberFormat="1" applyFont="1" applyAlignment="1" applyProtection="1">
      <alignment horizontal="right" vertical="top" indent="1"/>
    </xf>
    <xf numFmtId="4" fontId="5" fillId="0" borderId="0" xfId="0" applyNumberFormat="1" applyFont="1" applyAlignment="1" applyProtection="1">
      <alignment horizontal="right" vertical="top" indent="1"/>
    </xf>
    <xf numFmtId="164" fontId="1" fillId="3" borderId="0" xfId="0" applyNumberFormat="1" applyFont="1" applyFill="1" applyProtection="1">
      <protection locked="0"/>
    </xf>
    <xf numFmtId="164" fontId="5" fillId="0" borderId="0" xfId="0" applyNumberFormat="1" applyFont="1" applyAlignment="1" applyProtection="1">
      <alignment horizontal="right" vertical="top"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238250" cy="4953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showGridLines="0"/>
  </sheetViews>
  <sheetFormatPr defaultRowHeight="15" outlineLevelRow="0" outlineLevelCol="0" x14ac:dyDescent="55"/>
  <cols>
    <col min="1" max="1" width="24" style="1" customWidth="1"/>
    <col min="2" max="2" width="62" style="2" customWidth="1"/>
  </cols>
  <sheetData>
    <row r="1" ht="44" customHeight="1" x14ac:dyDescent="0.25"/>
    <row r="4" spans="1:1" x14ac:dyDescent="0.25">
      <c r="A4" s="3" t="s">
        <v>0</v>
      </c>
    </row>
    <row r="5" spans="1:1" x14ac:dyDescent="0.25">
      <c r="A5" s="4" t="s">
        <v>1</v>
      </c>
    </row>
    <row r="7" spans="1:2" x14ac:dyDescent="0.25">
      <c r="A7" s="5" t="s">
        <v>2</v>
      </c>
      <c r="B7" s="2" t="s">
        <v>3</v>
      </c>
    </row>
    <row r="8" spans="1:2" x14ac:dyDescent="0.25">
      <c r="A8" s="5" t="s">
        <v>4</v>
      </c>
      <c r="B8" s="2">
        <v>1</v>
      </c>
    </row>
    <row r="9" spans="1:2" x14ac:dyDescent="0.25">
      <c r="A9" s="5" t="s">
        <v>5</v>
      </c>
      <c r="B9" s="2" t="s">
        <v>6</v>
      </c>
    </row>
    <row r="11" spans="1:1" x14ac:dyDescent="0.25">
      <c r="A11" s="6" t="s">
        <v>7</v>
      </c>
    </row>
    <row r="12" ht="13" customHeight="1" spans="1:2" x14ac:dyDescent="0.25">
      <c r="A12" s="7" t="s">
        <v>8</v>
      </c>
      <c r="B12" s="2" t="s">
        <v>9</v>
      </c>
    </row>
    <row r="13" ht="23.5" customHeight="1" spans="1:2" x14ac:dyDescent="0.25">
      <c r="A13" s="7" t="s">
        <v>10</v>
      </c>
      <c r="B13" s="2" t="s">
        <v>11</v>
      </c>
    </row>
    <row r="14" ht="23.5" customHeight="1" spans="1:2" x14ac:dyDescent="0.25">
      <c r="A14" s="7" t="s">
        <v>12</v>
      </c>
      <c r="B14" s="2" t="s">
        <v>13</v>
      </c>
    </row>
    <row r="15" ht="13" customHeight="1" spans="1:2" x14ac:dyDescent="0.25">
      <c r="A15" s="7" t="s">
        <v>14</v>
      </c>
      <c r="B15" s="2" t="s">
        <v>15</v>
      </c>
    </row>
    <row r="16" ht="13" customHeight="1" spans="1:2" x14ac:dyDescent="0.25">
      <c r="A16" s="7" t="s">
        <v>16</v>
      </c>
      <c r="B16" s="2" t="s">
        <v>17</v>
      </c>
    </row>
    <row r="17" ht="13" customHeight="1" spans="1:2" x14ac:dyDescent="0.25">
      <c r="A17" s="7" t="s">
        <v>2</v>
      </c>
      <c r="B17" s="2" t="s">
        <v>3</v>
      </c>
    </row>
    <row r="19" ht="46" customHeight="1" spans="1:2" x14ac:dyDescent="0.25">
      <c r="A19" s="8" t="s">
        <v>18</v>
      </c>
      <c r="B19" s="8"/>
    </row>
  </sheetData>
  <sheetProtection sheet="1" insertRows="0" deleteRows="0" sort="0" autoFilter="0"/>
  <mergeCells count="1">
    <mergeCell ref="A19:B19"/>
  </mergeCells>
  <pageMargins left="0.6" right="0.4" top="0.6" bottom="0.6" header="0.3" footer="0.3"/>
  <pageSetup paperSize="9" orientation="portrait" horizontalDpi="4294967295" verticalDpi="4294967295" scale="100" fitToWidth="1"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pane ySplit="1" topLeftCell="A2" activePane="bottomLeft" state="frozen"/>
      <selection pane="bottomLeft"/>
    </sheetView>
  </sheetViews>
  <sheetFormatPr defaultRowHeight="15" outlineLevelRow="0" outlineLevelCol="0" x14ac:dyDescent="55"/>
  <cols>
    <col min="1" max="1" width="26" style="1" customWidth="1"/>
    <col min="2" max="2" width="58" style="1" customWidth="1"/>
    <col min="3" max="4" width="26" style="1" customWidth="1"/>
    <col min="5" max="5" width="22" style="1" customWidth="1"/>
    <col min="6" max="6" width="54" style="1" customWidth="1"/>
    <col min="7" max="7" width="20" style="1" customWidth="1"/>
    <col min="8" max="8" width="24" style="1" customWidth="1"/>
  </cols>
  <sheetData>
    <row r="1" ht="22" customHeight="1" spans="1:8" x14ac:dyDescent="0.25">
      <c r="A1" s="9" t="s">
        <v>19</v>
      </c>
      <c r="B1" s="9" t="s">
        <v>20</v>
      </c>
      <c r="C1" s="9" t="s">
        <v>21</v>
      </c>
      <c r="D1" s="9" t="s">
        <v>22</v>
      </c>
      <c r="E1" s="9" t="s">
        <v>23</v>
      </c>
      <c r="F1" s="9" t="s">
        <v>24</v>
      </c>
      <c r="G1" s="9" t="s">
        <v>25</v>
      </c>
      <c r="H1" s="9" t="s">
        <v>26</v>
      </c>
    </row>
    <row r="2" ht="23.5" customHeight="1" spans="1:8" x14ac:dyDescent="0.25">
      <c r="A2" s="10" t="s">
        <v>27</v>
      </c>
      <c r="B2" s="11" t="s">
        <v>28</v>
      </c>
      <c r="C2" s="11" t="s">
        <v>29</v>
      </c>
      <c r="D2" s="11" t="s">
        <v>30</v>
      </c>
      <c r="E2" s="11" t="s">
        <v>31</v>
      </c>
      <c r="F2" s="11" t="s">
        <v>32</v>
      </c>
      <c r="G2" s="11" t="s">
        <v>33</v>
      </c>
      <c r="H2" s="12" t="s">
        <v>34</v>
      </c>
    </row>
    <row r="3" ht="23.5" customHeight="1" spans="1:8" x14ac:dyDescent="0.25">
      <c r="A3" s="10" t="s">
        <v>35</v>
      </c>
      <c r="B3" s="11" t="s">
        <v>36</v>
      </c>
      <c r="C3" s="11" t="s">
        <v>37</v>
      </c>
      <c r="D3" s="11" t="s">
        <v>30</v>
      </c>
      <c r="E3" s="11" t="s">
        <v>38</v>
      </c>
      <c r="F3" s="11" t="s">
        <v>39</v>
      </c>
      <c r="G3" s="11" t="s">
        <v>30</v>
      </c>
      <c r="H3" s="12" t="s">
        <v>40</v>
      </c>
    </row>
    <row r="4" ht="23.5" customHeight="1" spans="1:8" x14ac:dyDescent="0.25">
      <c r="A4" s="10" t="s">
        <v>41</v>
      </c>
      <c r="B4" s="11" t="s">
        <v>42</v>
      </c>
      <c r="C4" s="11" t="s">
        <v>43</v>
      </c>
      <c r="D4" s="11" t="s">
        <v>30</v>
      </c>
      <c r="E4" s="11" t="s">
        <v>44</v>
      </c>
      <c r="F4" s="11" t="s">
        <v>45</v>
      </c>
      <c r="G4" s="11" t="s">
        <v>30</v>
      </c>
      <c r="H4" s="12" t="s">
        <v>46</v>
      </c>
    </row>
    <row r="5" ht="23.5" customHeight="1" spans="1:8" x14ac:dyDescent="0.25">
      <c r="A5" s="10" t="s">
        <v>47</v>
      </c>
      <c r="B5" s="11" t="s">
        <v>48</v>
      </c>
      <c r="C5" s="11" t="s">
        <v>49</v>
      </c>
      <c r="D5" s="11" t="s">
        <v>30</v>
      </c>
      <c r="E5" s="11" t="s">
        <v>50</v>
      </c>
      <c r="F5" s="11" t="s">
        <v>51</v>
      </c>
      <c r="G5" s="11" t="s">
        <v>30</v>
      </c>
      <c r="H5" s="12" t="s">
        <v>52</v>
      </c>
    </row>
    <row r="6" ht="13" customHeight="1" spans="1:8" x14ac:dyDescent="0.25">
      <c r="A6" s="10" t="s">
        <v>53</v>
      </c>
      <c r="B6" s="11" t="s">
        <v>54</v>
      </c>
      <c r="C6" s="11" t="s">
        <v>55</v>
      </c>
      <c r="D6" s="11" t="s">
        <v>30</v>
      </c>
      <c r="E6" s="11" t="s">
        <v>56</v>
      </c>
      <c r="F6" s="11" t="s">
        <v>57</v>
      </c>
      <c r="G6" s="11" t="s">
        <v>58</v>
      </c>
      <c r="H6" s="12" t="s">
        <v>59</v>
      </c>
    </row>
    <row r="7" ht="23.5" customHeight="1" spans="1:8" x14ac:dyDescent="0.25">
      <c r="A7" s="10" t="s">
        <v>60</v>
      </c>
      <c r="B7" s="11" t="s">
        <v>61</v>
      </c>
      <c r="C7" s="11" t="s">
        <v>62</v>
      </c>
      <c r="D7" s="11" t="s">
        <v>63</v>
      </c>
      <c r="E7" s="11" t="s">
        <v>64</v>
      </c>
      <c r="F7" s="11" t="s">
        <v>65</v>
      </c>
      <c r="G7" s="11" t="s">
        <v>66</v>
      </c>
      <c r="H7" s="12" t="s">
        <v>67</v>
      </c>
    </row>
    <row r="8" ht="23.5" customHeight="1" spans="1:8" x14ac:dyDescent="0.25">
      <c r="A8" s="10" t="s">
        <v>68</v>
      </c>
      <c r="B8" s="11" t="s">
        <v>69</v>
      </c>
      <c r="C8" s="11" t="s">
        <v>70</v>
      </c>
      <c r="D8" s="11" t="s">
        <v>27</v>
      </c>
      <c r="E8" s="11" t="s">
        <v>71</v>
      </c>
      <c r="F8" s="11" t="s">
        <v>72</v>
      </c>
      <c r="G8" s="11" t="s">
        <v>30</v>
      </c>
      <c r="H8" s="12" t="s">
        <v>73</v>
      </c>
    </row>
    <row r="9" ht="13" customHeight="1" spans="1:8" x14ac:dyDescent="0.25">
      <c r="A9" s="10" t="s">
        <v>74</v>
      </c>
      <c r="B9" s="11" t="s">
        <v>75</v>
      </c>
      <c r="C9" s="11" t="s">
        <v>76</v>
      </c>
      <c r="D9" s="11" t="s">
        <v>77</v>
      </c>
      <c r="E9" s="11" t="s">
        <v>71</v>
      </c>
      <c r="F9" s="11" t="s">
        <v>30</v>
      </c>
      <c r="G9" s="11" t="s">
        <v>30</v>
      </c>
      <c r="H9" s="12" t="s">
        <v>73</v>
      </c>
    </row>
    <row r="10" ht="23.5" customHeight="1" spans="1:8" x14ac:dyDescent="0.25">
      <c r="A10" s="10" t="s">
        <v>78</v>
      </c>
      <c r="B10" s="11" t="s">
        <v>79</v>
      </c>
      <c r="C10" s="11" t="s">
        <v>80</v>
      </c>
      <c r="D10" s="11" t="s">
        <v>76</v>
      </c>
      <c r="E10" s="11" t="s">
        <v>71</v>
      </c>
      <c r="F10" s="11" t="s">
        <v>81</v>
      </c>
      <c r="G10" s="11" t="s">
        <v>30</v>
      </c>
      <c r="H10" s="12" t="s">
        <v>73</v>
      </c>
    </row>
    <row r="11" ht="23.5" customHeight="1" spans="1:8" x14ac:dyDescent="0.25">
      <c r="A11" s="10" t="s">
        <v>82</v>
      </c>
      <c r="B11" s="11" t="s">
        <v>83</v>
      </c>
      <c r="C11" s="11" t="s">
        <v>84</v>
      </c>
      <c r="D11" s="11" t="s">
        <v>76</v>
      </c>
      <c r="E11" s="11" t="s">
        <v>71</v>
      </c>
      <c r="F11" s="11" t="s">
        <v>85</v>
      </c>
      <c r="G11" s="11" t="s">
        <v>30</v>
      </c>
      <c r="H11" s="12" t="s">
        <v>86</v>
      </c>
    </row>
    <row r="12" ht="13" customHeight="1" spans="1:8" x14ac:dyDescent="0.25">
      <c r="A12" s="10" t="s">
        <v>87</v>
      </c>
      <c r="B12" s="11" t="s">
        <v>88</v>
      </c>
      <c r="C12" s="11" t="s">
        <v>80</v>
      </c>
      <c r="D12" s="11" t="s">
        <v>89</v>
      </c>
      <c r="E12" s="11" t="s">
        <v>71</v>
      </c>
      <c r="F12" s="11" t="s">
        <v>90</v>
      </c>
      <c r="G12" s="11" t="s">
        <v>30</v>
      </c>
      <c r="H12" s="12" t="s">
        <v>73</v>
      </c>
    </row>
    <row r="13" ht="13" customHeight="1" spans="1:8" x14ac:dyDescent="0.25">
      <c r="A13" s="10" t="s">
        <v>91</v>
      </c>
      <c r="B13" s="11" t="s">
        <v>92</v>
      </c>
      <c r="C13" s="11" t="s">
        <v>93</v>
      </c>
      <c r="D13" s="11" t="s">
        <v>30</v>
      </c>
      <c r="E13" s="11" t="s">
        <v>71</v>
      </c>
      <c r="F13" s="11" t="s">
        <v>30</v>
      </c>
      <c r="G13" s="11" t="s">
        <v>94</v>
      </c>
      <c r="H13" s="12" t="s">
        <v>73</v>
      </c>
    </row>
    <row r="14" ht="23.5" customHeight="1" spans="1:8" x14ac:dyDescent="0.25">
      <c r="A14" s="10" t="s">
        <v>95</v>
      </c>
      <c r="B14" s="11" t="s">
        <v>96</v>
      </c>
      <c r="C14" s="11" t="s">
        <v>97</v>
      </c>
      <c r="D14" s="11" t="s">
        <v>30</v>
      </c>
      <c r="E14" s="11" t="s">
        <v>98</v>
      </c>
      <c r="F14" s="11" t="s">
        <v>99</v>
      </c>
      <c r="G14" s="11" t="s">
        <v>30</v>
      </c>
      <c r="H14" s="12" t="s">
        <v>100</v>
      </c>
    </row>
    <row r="15" ht="23.5" customHeight="1" spans="1:8" x14ac:dyDescent="0.25">
      <c r="A15" s="10" t="s">
        <v>101</v>
      </c>
      <c r="B15" s="11" t="s">
        <v>102</v>
      </c>
      <c r="C15" s="11" t="s">
        <v>103</v>
      </c>
      <c r="D15" s="11" t="s">
        <v>55</v>
      </c>
      <c r="E15" s="11" t="s">
        <v>104</v>
      </c>
      <c r="F15" s="11" t="s">
        <v>105</v>
      </c>
      <c r="G15" s="11" t="s">
        <v>30</v>
      </c>
      <c r="H15" s="12" t="s">
        <v>106</v>
      </c>
    </row>
    <row r="16" spans="1:8" x14ac:dyDescent="0.25">
      <c r="A16" s="12"/>
      <c r="B16" s="11"/>
      <c r="C16" s="11"/>
      <c r="D16" s="11"/>
      <c r="E16" s="11"/>
      <c r="F16" s="11"/>
      <c r="G16" s="11"/>
      <c r="H16" s="12"/>
    </row>
    <row r="17" spans="1:8" x14ac:dyDescent="0.25">
      <c r="A17" s="12"/>
      <c r="B17" s="11"/>
      <c r="C17" s="11"/>
      <c r="D17" s="11"/>
      <c r="E17" s="11"/>
      <c r="F17" s="11"/>
      <c r="G17" s="11"/>
      <c r="H17" s="12"/>
    </row>
    <row r="18" spans="1:8" x14ac:dyDescent="0.25">
      <c r="A18" s="12"/>
      <c r="B18" s="11"/>
      <c r="C18" s="11"/>
      <c r="D18" s="11"/>
      <c r="E18" s="11"/>
      <c r="F18" s="11"/>
      <c r="G18" s="11"/>
      <c r="H18" s="12"/>
    </row>
    <row r="19" spans="1:8" x14ac:dyDescent="0.25">
      <c r="A19" s="12"/>
      <c r="B19" s="11"/>
      <c r="C19" s="11"/>
      <c r="D19" s="11"/>
      <c r="E19" s="11"/>
      <c r="F19" s="11"/>
      <c r="G19" s="11"/>
      <c r="H19" s="12"/>
    </row>
    <row r="20" spans="1:8" x14ac:dyDescent="0.25">
      <c r="A20" s="12"/>
      <c r="B20" s="11"/>
      <c r="C20" s="11"/>
      <c r="D20" s="11"/>
      <c r="E20" s="11"/>
      <c r="F20" s="11"/>
      <c r="G20" s="11"/>
      <c r="H20" s="12"/>
    </row>
    <row r="21" spans="1:8" x14ac:dyDescent="0.25">
      <c r="A21" s="12"/>
      <c r="B21" s="11"/>
      <c r="C21" s="11"/>
      <c r="D21" s="11"/>
      <c r="E21" s="11"/>
      <c r="F21" s="11"/>
      <c r="G21" s="11"/>
      <c r="H21" s="12"/>
    </row>
    <row r="23" ht="23.5" customHeight="1" spans="1:8" x14ac:dyDescent="0.25">
      <c r="A23" s="7"/>
      <c r="B23" s="13" t="s">
        <v>107</v>
      </c>
      <c r="C23" s="13"/>
      <c r="D23" s="13"/>
      <c r="E23" s="13"/>
      <c r="F23" s="13"/>
      <c r="G23" s="13"/>
      <c r="H23" s="13"/>
    </row>
  </sheetData>
  <sheetProtection sheet="1" insertRows="0" deleteRows="0" sort="0" autoFilter="0"/>
  <autoFilter ref="A1:H1"/>
  <mergeCells count="1">
    <mergeCell ref="B23:H23"/>
  </mergeCells>
  <pageMargins left="0.6" right="0.4" top="0.6" bottom="0.6" header="0.3" footer="0.3"/>
  <pageSetup paperSize="9" orientation="landscape" horizontalDpi="4294967295" verticalDpi="4294967295" scale="58"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pane ySplit="1" topLeftCell="A2" activePane="bottomLeft" state="frozen"/>
      <selection pane="bottomLeft"/>
    </sheetView>
  </sheetViews>
  <sheetFormatPr defaultRowHeight="15" outlineLevelRow="0" outlineLevelCol="0" x14ac:dyDescent="55"/>
  <cols>
    <col min="1" max="1" width="13" style="14" customWidth="1"/>
    <col min="2" max="2" width="10" style="15" customWidth="1"/>
    <col min="3" max="3" width="14" style="15" customWidth="1"/>
    <col min="4" max="6" width="15" style="15" customWidth="1"/>
    <col min="7" max="7" width="10" style="15" customWidth="1"/>
    <col min="8" max="8" width="16" style="16" customWidth="1"/>
    <col min="9" max="11" width="15" style="16" customWidth="1"/>
    <col min="12" max="12" width="13" style="17" customWidth="1"/>
    <col min="13" max="13" width="16" style="16" customWidth="1"/>
    <col min="14" max="14" width="13" style="15" customWidth="1"/>
  </cols>
  <sheetData>
    <row r="1" ht="33" customHeight="1" spans="1:14" x14ac:dyDescent="0.25">
      <c r="A1" s="18" t="s">
        <v>108</v>
      </c>
      <c r="B1" s="19" t="s">
        <v>27</v>
      </c>
      <c r="C1" s="19" t="s">
        <v>70</v>
      </c>
      <c r="D1" s="19" t="s">
        <v>109</v>
      </c>
      <c r="E1" s="19" t="s">
        <v>110</v>
      </c>
      <c r="F1" s="19" t="s">
        <v>76</v>
      </c>
      <c r="G1" s="19" t="s">
        <v>111</v>
      </c>
      <c r="H1" s="20" t="s">
        <v>80</v>
      </c>
      <c r="I1" s="20" t="s">
        <v>112</v>
      </c>
      <c r="J1" s="20" t="s">
        <v>113</v>
      </c>
      <c r="K1" s="20" t="s">
        <v>114</v>
      </c>
      <c r="L1" s="21" t="s">
        <v>115</v>
      </c>
      <c r="M1" s="20" t="s">
        <v>116</v>
      </c>
      <c r="N1" s="19" t="s">
        <v>117</v>
      </c>
    </row>
    <row r="2" spans="1:14" x14ac:dyDescent="0.25">
      <c r="A2" s="22">
        <v>46023</v>
      </c>
      <c r="B2" s="23">
        <v>78</v>
      </c>
      <c r="C2" s="23">
        <v>34</v>
      </c>
      <c r="D2" s="23">
        <v>19</v>
      </c>
      <c r="E2" s="23">
        <v>7</v>
      </c>
      <c r="F2" s="23">
        <v>4</v>
      </c>
      <c r="G2" s="23">
        <v>1</v>
      </c>
      <c r="H2" s="24">
        <v>1612000</v>
      </c>
      <c r="I2" s="24">
        <v>48360</v>
      </c>
      <c r="J2" s="24">
        <v>21000</v>
      </c>
      <c r="K2" s="24">
        <v>14500</v>
      </c>
      <c r="L2" s="25">
        <v>3.5</v>
      </c>
      <c r="M2" s="24">
        <v>4900000</v>
      </c>
      <c r="N2" s="23">
        <v>5</v>
      </c>
    </row>
    <row r="3" spans="1:14" x14ac:dyDescent="0.25">
      <c r="A3" s="22">
        <v>46054</v>
      </c>
      <c r="B3" s="23">
        <v>92</v>
      </c>
      <c r="C3" s="23">
        <v>41</v>
      </c>
      <c r="D3" s="23">
        <v>24</v>
      </c>
      <c r="E3" s="23">
        <v>9</v>
      </c>
      <c r="F3" s="23">
        <v>6</v>
      </c>
      <c r="G3" s="23">
        <v>1</v>
      </c>
      <c r="H3" s="24">
        <v>2418000</v>
      </c>
      <c r="I3" s="24">
        <v>72540</v>
      </c>
      <c r="J3" s="24">
        <v>21500</v>
      </c>
      <c r="K3" s="24">
        <v>16200</v>
      </c>
      <c r="L3" s="25">
        <v>3.5</v>
      </c>
      <c r="M3" s="24">
        <v>5400000</v>
      </c>
      <c r="N3" s="23">
        <v>5</v>
      </c>
    </row>
    <row r="4" spans="1:14" x14ac:dyDescent="0.25">
      <c r="A4" s="22">
        <v>46082</v>
      </c>
      <c r="B4" s="23">
        <v>85</v>
      </c>
      <c r="C4" s="23">
        <v>38</v>
      </c>
      <c r="D4" s="23">
        <v>21</v>
      </c>
      <c r="E4" s="23">
        <v>8</v>
      </c>
      <c r="F4" s="23">
        <v>5</v>
      </c>
      <c r="G4" s="23">
        <v>1</v>
      </c>
      <c r="H4" s="24">
        <v>1985000</v>
      </c>
      <c r="I4" s="24">
        <v>59550</v>
      </c>
      <c r="J4" s="24">
        <v>21500</v>
      </c>
      <c r="K4" s="24">
        <v>15800</v>
      </c>
      <c r="L4" s="25">
        <v>3.5</v>
      </c>
      <c r="M4" s="24">
        <v>5100000</v>
      </c>
      <c r="N4" s="23">
        <v>5</v>
      </c>
    </row>
    <row r="5" spans="1:14" x14ac:dyDescent="0.25">
      <c r="A5" s="22">
        <v>46113</v>
      </c>
      <c r="B5" s="23">
        <v>71</v>
      </c>
      <c r="C5" s="23">
        <v>30</v>
      </c>
      <c r="D5" s="23">
        <v>16</v>
      </c>
      <c r="E5" s="23">
        <v>6</v>
      </c>
      <c r="F5" s="23">
        <v>4</v>
      </c>
      <c r="G5" s="23">
        <v>1</v>
      </c>
      <c r="H5" s="24">
        <v>1548000</v>
      </c>
      <c r="I5" s="24">
        <v>46440</v>
      </c>
      <c r="J5" s="24">
        <v>22000</v>
      </c>
      <c r="K5" s="24">
        <v>13900</v>
      </c>
      <c r="L5" s="25">
        <v>3.5</v>
      </c>
      <c r="M5" s="24">
        <v>4700000</v>
      </c>
      <c r="N5" s="23">
        <v>5</v>
      </c>
    </row>
    <row r="6" spans="1:14" x14ac:dyDescent="0.25">
      <c r="A6" s="22">
        <v>46143</v>
      </c>
      <c r="B6" s="23">
        <v>96</v>
      </c>
      <c r="C6" s="23">
        <v>44</v>
      </c>
      <c r="D6" s="23">
        <v>26</v>
      </c>
      <c r="E6" s="23">
        <v>10</v>
      </c>
      <c r="F6" s="23">
        <v>7</v>
      </c>
      <c r="G6" s="23">
        <v>1</v>
      </c>
      <c r="H6" s="24">
        <v>2744000</v>
      </c>
      <c r="I6" s="24">
        <v>82320</v>
      </c>
      <c r="J6" s="24">
        <v>22000</v>
      </c>
      <c r="K6" s="24">
        <v>18400</v>
      </c>
      <c r="L6" s="25">
        <v>4</v>
      </c>
      <c r="M6" s="24">
        <v>5900000</v>
      </c>
      <c r="N6" s="23">
        <v>6</v>
      </c>
    </row>
    <row r="7" spans="1:14" x14ac:dyDescent="0.25">
      <c r="A7" s="22">
        <v>46174</v>
      </c>
      <c r="B7" s="23">
        <v>88</v>
      </c>
      <c r="C7" s="23">
        <v>39</v>
      </c>
      <c r="D7" s="23">
        <v>22</v>
      </c>
      <c r="E7" s="23">
        <v>9</v>
      </c>
      <c r="F7" s="23">
        <v>6</v>
      </c>
      <c r="G7" s="23">
        <v>1</v>
      </c>
      <c r="H7" s="24">
        <v>2322000</v>
      </c>
      <c r="I7" s="24">
        <v>69660</v>
      </c>
      <c r="J7" s="24">
        <v>22500</v>
      </c>
      <c r="K7" s="24">
        <v>17100</v>
      </c>
      <c r="L7" s="25">
        <v>4</v>
      </c>
      <c r="M7" s="24">
        <v>5600000</v>
      </c>
      <c r="N7" s="23">
        <v>6</v>
      </c>
    </row>
    <row r="8" spans="1:14" x14ac:dyDescent="0.25">
      <c r="A8" s="22">
        <v>46204</v>
      </c>
      <c r="B8" s="23">
        <v>74</v>
      </c>
      <c r="C8" s="23">
        <v>31</v>
      </c>
      <c r="D8" s="23">
        <v>17</v>
      </c>
      <c r="E8" s="23">
        <v>6</v>
      </c>
      <c r="F8" s="23">
        <v>4</v>
      </c>
      <c r="G8" s="23">
        <v>1</v>
      </c>
      <c r="H8" s="24">
        <v>1596000</v>
      </c>
      <c r="I8" s="24">
        <v>47880</v>
      </c>
      <c r="J8" s="24">
        <v>23000</v>
      </c>
      <c r="K8" s="24">
        <v>14200</v>
      </c>
      <c r="L8" s="25">
        <v>4</v>
      </c>
      <c r="M8" s="24">
        <v>5200000</v>
      </c>
      <c r="N8" s="23">
        <v>6</v>
      </c>
    </row>
    <row r="9" spans="1:14" x14ac:dyDescent="0.25">
      <c r="A9" s="22">
        <v>46235</v>
      </c>
      <c r="B9" s="23">
        <v>63</v>
      </c>
      <c r="C9" s="23">
        <v>26</v>
      </c>
      <c r="D9" s="23">
        <v>14</v>
      </c>
      <c r="E9" s="23">
        <v>5</v>
      </c>
      <c r="F9" s="23">
        <v>3</v>
      </c>
      <c r="G9" s="23">
        <v>1</v>
      </c>
      <c r="H9" s="24">
        <v>1185000</v>
      </c>
      <c r="I9" s="24">
        <v>35550</v>
      </c>
      <c r="J9" s="24">
        <v>23000</v>
      </c>
      <c r="K9" s="24">
        <v>12800</v>
      </c>
      <c r="L9" s="25">
        <v>3.5</v>
      </c>
      <c r="M9" s="24">
        <v>4800000</v>
      </c>
      <c r="N9" s="23">
        <v>6</v>
      </c>
    </row>
    <row r="10" spans="1:14" x14ac:dyDescent="0.25">
      <c r="A10" s="22">
        <v>46266</v>
      </c>
      <c r="B10" s="23"/>
      <c r="C10" s="23"/>
      <c r="D10" s="23"/>
      <c r="E10" s="23"/>
      <c r="F10" s="23"/>
      <c r="G10" s="23"/>
      <c r="H10" s="24"/>
      <c r="I10" s="24"/>
      <c r="J10" s="24"/>
      <c r="K10" s="24"/>
      <c r="L10" s="25"/>
      <c r="M10" s="24"/>
      <c r="N10" s="23"/>
    </row>
    <row r="11" spans="1:14" x14ac:dyDescent="0.25">
      <c r="A11" s="22">
        <v>46296</v>
      </c>
      <c r="B11" s="23"/>
      <c r="C11" s="23"/>
      <c r="D11" s="23"/>
      <c r="E11" s="23"/>
      <c r="F11" s="23"/>
      <c r="G11" s="23"/>
      <c r="H11" s="24"/>
      <c r="I11" s="24"/>
      <c r="J11" s="24"/>
      <c r="K11" s="24"/>
      <c r="L11" s="25"/>
      <c r="M11" s="24"/>
      <c r="N11" s="23"/>
    </row>
    <row r="12" spans="1:14" x14ac:dyDescent="0.25">
      <c r="A12" s="22">
        <v>46327</v>
      </c>
      <c r="B12" s="23"/>
      <c r="C12" s="23"/>
      <c r="D12" s="23"/>
      <c r="E12" s="23"/>
      <c r="F12" s="23"/>
      <c r="G12" s="23"/>
      <c r="H12" s="24"/>
      <c r="I12" s="24"/>
      <c r="J12" s="24"/>
      <c r="K12" s="24"/>
      <c r="L12" s="25"/>
      <c r="M12" s="24"/>
      <c r="N12" s="23"/>
    </row>
    <row r="13" spans="1:14" x14ac:dyDescent="0.25">
      <c r="A13" s="22">
        <v>46357</v>
      </c>
      <c r="B13" s="23"/>
      <c r="C13" s="23"/>
      <c r="D13" s="23"/>
      <c r="E13" s="23"/>
      <c r="F13" s="23"/>
      <c r="G13" s="23"/>
      <c r="H13" s="24"/>
      <c r="I13" s="24"/>
      <c r="J13" s="24"/>
      <c r="K13" s="24"/>
      <c r="L13" s="25"/>
      <c r="M13" s="24"/>
      <c r="N13" s="23"/>
    </row>
    <row r="15" spans="1:14" x14ac:dyDescent="0.25">
      <c r="A15" s="26" t="s">
        <v>118</v>
      </c>
      <c r="B15" s="27">
        <f>SUM(B$2:B$13)</f>
        <v>647</v>
      </c>
      <c r="C15" s="27">
        <f>SUM(C$2:C$13)</f>
        <v>283</v>
      </c>
      <c r="D15" s="27">
        <f>SUM(D$2:D$13)</f>
        <v>159</v>
      </c>
      <c r="E15" s="27">
        <f>SUM(E$2:E$13)</f>
        <v>60</v>
      </c>
      <c r="F15" s="27">
        <f>SUM(F$2:F$13)</f>
        <v>39</v>
      </c>
      <c r="G15" s="27">
        <f>SUM(G$2:G$13)</f>
        <v>8</v>
      </c>
      <c r="H15" s="28">
        <f>SUM(H$2:H$13)</f>
        <v>15410000</v>
      </c>
      <c r="I15" s="28">
        <f>SUM(I$2:I$13)</f>
        <v>462300</v>
      </c>
      <c r="J15" s="28">
        <f>SUM(J$2:J$13)</f>
        <v>176500</v>
      </c>
      <c r="K15" s="28">
        <f>SUM(K$2:K$13)</f>
        <v>122900</v>
      </c>
      <c r="N15" s="27">
        <f>SUM(N$2:N$13)</f>
        <v>44</v>
      </c>
    </row>
    <row r="17" ht="34" customHeight="1" spans="1:8" x14ac:dyDescent="0.25">
      <c r="A17" s="29"/>
      <c r="B17" s="30" t="s">
        <v>119</v>
      </c>
      <c r="C17" s="30"/>
      <c r="D17" s="30"/>
      <c r="E17" s="30"/>
      <c r="F17" s="30"/>
      <c r="G17" s="30"/>
      <c r="H17" s="30"/>
    </row>
  </sheetData>
  <sheetProtection sheet="1" insertRows="0" deleteRows="0" sort="0" autoFilter="0"/>
  <autoFilter ref="A1:N1"/>
  <mergeCells count="1">
    <mergeCell ref="B17:H17"/>
  </mergeCells>
  <dataValidations count="12">
    <dataValidation type="decimal" allowBlank="1" showErrorMessage="1" errorTitle="Wert außerhalb des Bereichs" error="Zulässig sind Werte zwischen 0 und 100000." sqref="B10:G13">
      <formula1>0</formula1>
      <formula2>100000</formula2>
    </dataValidation>
    <dataValidation type="decimal" allowBlank="1" showErrorMessage="1" errorTitle="Wert außerhalb des Bereichs" error="Zulässig sind Werte zwischen 0 und 100000." sqref="B2:G13">
      <formula1>0</formula1>
      <formula2>100000</formula2>
    </dataValidation>
    <dataValidation type="decimal" allowBlank="1" showErrorMessage="1" errorTitle="Wert außerhalb des Bereichs" error="Zulässig sind Werte zwischen 0 und 1000000000." sqref="H10:H13">
      <formula1>0</formula1>
      <formula2>1000000000</formula2>
    </dataValidation>
    <dataValidation type="decimal" allowBlank="1" showErrorMessage="1" errorTitle="Wert außerhalb des Bereichs" error="Zulässig sind Werte zwischen 0 und 1000000000." sqref="H2:H13">
      <formula1>0</formula1>
      <formula2>1000000000</formula2>
    </dataValidation>
    <dataValidation type="decimal" allowBlank="1" showErrorMessage="1" errorTitle="Wert außerhalb des Bereichs" error="Zulässig sind Werte zwischen 0 und 100000000." sqref="I10:K13">
      <formula1>0</formula1>
      <formula2>100000000</formula2>
    </dataValidation>
    <dataValidation type="decimal" allowBlank="1" showErrorMessage="1" errorTitle="Wert außerhalb des Bereichs" error="Zulässig sind Werte zwischen 0 und 100000000." sqref="I2:K13">
      <formula1>0</formula1>
      <formula2>100000000</formula2>
    </dataValidation>
    <dataValidation type="decimal" allowBlank="1" showErrorMessage="1" errorTitle="Wert außerhalb des Bereichs" error="Zulässig sind Werte zwischen 0 und 500." sqref="L10:L13">
      <formula1>0</formula1>
      <formula2>500</formula2>
    </dataValidation>
    <dataValidation type="decimal" allowBlank="1" showErrorMessage="1" errorTitle="Wert außerhalb des Bereichs" error="Zulässig sind Werte zwischen 0 und 500." sqref="L2:L13">
      <formula1>0</formula1>
      <formula2>500</formula2>
    </dataValidation>
    <dataValidation type="decimal" allowBlank="1" showErrorMessage="1" errorTitle="Wert außerhalb des Bereichs" error="Zulässig sind Werte zwischen 0 und 10000000000." sqref="M10:M13">
      <formula1>0</formula1>
      <formula2>10000000000</formula2>
    </dataValidation>
    <dataValidation type="decimal" allowBlank="1" showErrorMessage="1" errorTitle="Wert außerhalb des Bereichs" error="Zulässig sind Werte zwischen 0 und 10000000000." sqref="M2:M13">
      <formula1>0</formula1>
      <formula2>10000000000</formula2>
    </dataValidation>
    <dataValidation type="decimal" allowBlank="1" showErrorMessage="1" errorTitle="Wert außerhalb des Bereichs" error="Zulässig sind Werte zwischen 0 und 100000." sqref="N10:N13">
      <formula1>0</formula1>
      <formula2>100000</formula2>
    </dataValidation>
    <dataValidation type="decimal" allowBlank="1" showErrorMessage="1" errorTitle="Wert außerhalb des Bereichs" error="Zulässig sind Werte zwischen 0 und 100000." sqref="N2:N13">
      <formula1>0</formula1>
      <formula2>100000</formula2>
    </dataValidation>
  </dataValidations>
  <pageMargins left="0.6" right="0.4" top="0.6" bottom="0.6" header="0.3" footer="0.3"/>
  <pageSetup paperSize="9" orientation="landscape" horizontalDpi="4294967295" verticalDpi="4294967295" scale="62" fitToWidth="1"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pane ySplit="1" topLeftCell="A2" activePane="bottomLeft" state="frozen"/>
      <selection pane="bottomLeft"/>
    </sheetView>
  </sheetViews>
  <sheetFormatPr defaultRowHeight="15" outlineLevelRow="0" outlineLevelCol="0" x14ac:dyDescent="55"/>
  <cols>
    <col min="1" max="1" width="13" style="14" customWidth="1"/>
    <col min="2" max="2" width="13" style="31" customWidth="1"/>
    <col min="3" max="5" width="14" style="31" customWidth="1"/>
    <col min="6" max="6" width="16" style="31" customWidth="1"/>
    <col min="7" max="7" width="20" style="16" customWidth="1"/>
    <col min="8" max="8" width="15" style="32" customWidth="1"/>
    <col min="9" max="9" width="12" style="31" customWidth="1"/>
    <col min="10" max="10" width="14" style="32" customWidth="1"/>
    <col min="11" max="11" width="15" style="16" customWidth="1"/>
    <col min="12" max="12" width="16" style="33" customWidth="1"/>
    <col min="13" max="13" width="13" style="31" customWidth="1"/>
    <col min="14" max="14" width="15" style="17" customWidth="1"/>
  </cols>
  <sheetData>
    <row r="1" ht="44" customHeight="1" spans="1:14" x14ac:dyDescent="0.25">
      <c r="A1" s="18" t="s">
        <v>108</v>
      </c>
      <c r="B1" s="34" t="s">
        <v>120</v>
      </c>
      <c r="C1" s="34" t="s">
        <v>121</v>
      </c>
      <c r="D1" s="34" t="s">
        <v>122</v>
      </c>
      <c r="E1" s="34" t="s">
        <v>123</v>
      </c>
      <c r="F1" s="34" t="s">
        <v>124</v>
      </c>
      <c r="G1" s="20" t="s">
        <v>125</v>
      </c>
      <c r="H1" s="35" t="s">
        <v>126</v>
      </c>
      <c r="I1" s="34" t="s">
        <v>127</v>
      </c>
      <c r="J1" s="35" t="s">
        <v>82</v>
      </c>
      <c r="K1" s="20" t="s">
        <v>87</v>
      </c>
      <c r="L1" s="36" t="s">
        <v>128</v>
      </c>
      <c r="M1" s="34" t="s">
        <v>129</v>
      </c>
      <c r="N1" s="21" t="s">
        <v>130</v>
      </c>
    </row>
    <row r="2" spans="1:14" x14ac:dyDescent="0.25">
      <c r="A2" s="37">
        <f>Monatserfassung!$A2</f>
        <v>46023</v>
      </c>
      <c r="B2" s="38">
        <f>IF(OR(Monatserfassung!$B2="",Monatserfassung!$B2=0),"",ROUND(Monatserfassung!$C2/Monatserfassung!$B2,4))</f>
        <v>0.4359</v>
      </c>
      <c r="C2" s="38">
        <f>IF(OR(Monatserfassung!$C2="",Monatserfassung!$C2=0),"",ROUND(Monatserfassung!$D2/Monatserfassung!$C2,4))</f>
        <v>0.5588</v>
      </c>
      <c r="D2" s="38">
        <f>IF(OR(Monatserfassung!$D2="",Monatserfassung!$D2=0),"",ROUND(Monatserfassung!$E2/Monatserfassung!$D2,4))</f>
        <v>0.3684</v>
      </c>
      <c r="E2" s="38">
        <f>IF(OR(Monatserfassung!$E2="",Monatserfassung!$E2=0),"",ROUND(Monatserfassung!$F2/Monatserfassung!$E2,4))</f>
        <v>0.5714</v>
      </c>
      <c r="F2" s="38">
        <f>IF(OR(Monatserfassung!$B2="",Monatserfassung!$B2=0),"",ROUND(Monatserfassung!$F2/Monatserfassung!$B2,4))</f>
        <v>0.0513</v>
      </c>
      <c r="G2" s="39">
        <f>IF(OR(Monatserfassung!$F2="",Monatserfassung!$F2=0),"",ROUND(Monatserfassung!$H2/Monatserfassung!$F2,2))</f>
        <v>403000</v>
      </c>
      <c r="H2" s="40">
        <f>IF(OR(Monatserfassung!$F2="",Monatserfassung!$F2=0),"",ROUND(Monatserfassung!$I2/Monatserfassung!$F2,2))</f>
        <v>12090</v>
      </c>
      <c r="I2" s="38">
        <f>IF(OR(Monatserfassung!$F2="",Monatserfassung!$F2=0),"",ROUND(Monatserfassung!$G2/Monatserfassung!$F2,4))</f>
        <v>0.25</v>
      </c>
      <c r="J2" s="40">
        <f>IF(OR(Monatserfassung!$F2="",Monatserfassung!$F2=0),"",ROUND((Monatserfassung!$J2+Monatserfassung!$K2)/Monatserfassung!$F2,2))</f>
        <v>8875</v>
      </c>
      <c r="K2" s="39">
        <f>IF(OR(Monatserfassung!$L2="",Monatserfassung!$L2=0),"",ROUND(Monatserfassung!$H2/Monatserfassung!$L2,2))</f>
        <v>460571.43</v>
      </c>
      <c r="L2" s="41">
        <f>IF(Monatserfassung!$F2="","",Monatserfassung!$F2-Monatserfassung!$N2)</f>
        <v>-1</v>
      </c>
      <c r="M2" s="38" t="str">
        <f>""</f>
        <v/>
      </c>
      <c r="N2" s="42" t="str">
        <f>""</f>
        <v/>
      </c>
    </row>
    <row r="3" spans="1:14" x14ac:dyDescent="0.25">
      <c r="A3" s="37">
        <f>Monatserfassung!$A3</f>
        <v>46054</v>
      </c>
      <c r="B3" s="38">
        <f>IF(OR(Monatserfassung!$B3="",Monatserfassung!$B3=0),"",ROUND(Monatserfassung!$C3/Monatserfassung!$B3,4))</f>
        <v>0.4457</v>
      </c>
      <c r="C3" s="38">
        <f>IF(OR(Monatserfassung!$C3="",Monatserfassung!$C3=0),"",ROUND(Monatserfassung!$D3/Monatserfassung!$C3,4))</f>
        <v>0.5854</v>
      </c>
      <c r="D3" s="38">
        <f>IF(OR(Monatserfassung!$D3="",Monatserfassung!$D3=0),"",ROUND(Monatserfassung!$E3/Monatserfassung!$D3,4))</f>
        <v>0.375</v>
      </c>
      <c r="E3" s="38">
        <f>IF(OR(Monatserfassung!$E3="",Monatserfassung!$E3=0),"",ROUND(Monatserfassung!$F3/Monatserfassung!$E3,4))</f>
        <v>0.6667</v>
      </c>
      <c r="F3" s="38">
        <f>IF(OR(Monatserfassung!$B3="",Monatserfassung!$B3=0),"",ROUND(Monatserfassung!$F3/Monatserfassung!$B3,4))</f>
        <v>0.0652</v>
      </c>
      <c r="G3" s="39">
        <f>IF(OR(Monatserfassung!$F3="",Monatserfassung!$F3=0),"",ROUND(Monatserfassung!$H3/Monatserfassung!$F3,2))</f>
        <v>403000</v>
      </c>
      <c r="H3" s="40">
        <f>IF(OR(Monatserfassung!$F3="",Monatserfassung!$F3=0),"",ROUND(Monatserfassung!$I3/Monatserfassung!$F3,2))</f>
        <v>12090</v>
      </c>
      <c r="I3" s="38">
        <f>IF(OR(Monatserfassung!$F3="",Monatserfassung!$F3=0),"",ROUND(Monatserfassung!$G3/Monatserfassung!$F3,4))</f>
        <v>0.1667</v>
      </c>
      <c r="J3" s="40">
        <f>IF(OR(Monatserfassung!$F3="",Monatserfassung!$F3=0),"",ROUND((Monatserfassung!$J3+Monatserfassung!$K3)/Monatserfassung!$F3,2))</f>
        <v>6283.33</v>
      </c>
      <c r="K3" s="39">
        <f>IF(OR(Monatserfassung!$L3="",Monatserfassung!$L3=0),"",ROUND(Monatserfassung!$H3/Monatserfassung!$L3,2))</f>
        <v>690857.14</v>
      </c>
      <c r="L3" s="41">
        <f>IF(Monatserfassung!$F3="","",Monatserfassung!$F3-Monatserfassung!$N3)</f>
        <v>1</v>
      </c>
      <c r="M3" s="38">
        <f>IF(OR(Monatserfassung!$F3="",Monatserfassung!$F2="",Monatserfassung!$F2=0),"",ROUND(Monatserfassung!$F3/Monatserfassung!$F2-1,4))</f>
        <v>0.5</v>
      </c>
      <c r="N3" s="42" t="str">
        <f>""</f>
        <v/>
      </c>
    </row>
    <row r="4" spans="1:14" x14ac:dyDescent="0.25">
      <c r="A4" s="37">
        <f>Monatserfassung!$A4</f>
        <v>46082</v>
      </c>
      <c r="B4" s="38">
        <f>IF(OR(Monatserfassung!$B4="",Monatserfassung!$B4=0),"",ROUND(Monatserfassung!$C4/Monatserfassung!$B4,4))</f>
        <v>0.4471</v>
      </c>
      <c r="C4" s="38">
        <f>IF(OR(Monatserfassung!$C4="",Monatserfassung!$C4=0),"",ROUND(Monatserfassung!$D4/Monatserfassung!$C4,4))</f>
        <v>0.5526</v>
      </c>
      <c r="D4" s="38">
        <f>IF(OR(Monatserfassung!$D4="",Monatserfassung!$D4=0),"",ROUND(Monatserfassung!$E4/Monatserfassung!$D4,4))</f>
        <v>0.381</v>
      </c>
      <c r="E4" s="38">
        <f>IF(OR(Monatserfassung!$E4="",Monatserfassung!$E4=0),"",ROUND(Monatserfassung!$F4/Monatserfassung!$E4,4))</f>
        <v>0.625</v>
      </c>
      <c r="F4" s="38">
        <f>IF(OR(Monatserfassung!$B4="",Monatserfassung!$B4=0),"",ROUND(Monatserfassung!$F4/Monatserfassung!$B4,4))</f>
        <v>0.0588</v>
      </c>
      <c r="G4" s="39">
        <f>IF(OR(Monatserfassung!$F4="",Monatserfassung!$F4=0),"",ROUND(Monatserfassung!$H4/Monatserfassung!$F4,2))</f>
        <v>397000</v>
      </c>
      <c r="H4" s="40">
        <f>IF(OR(Monatserfassung!$F4="",Monatserfassung!$F4=0),"",ROUND(Monatserfassung!$I4/Monatserfassung!$F4,2))</f>
        <v>11910</v>
      </c>
      <c r="I4" s="38">
        <f>IF(OR(Monatserfassung!$F4="",Monatserfassung!$F4=0),"",ROUND(Monatserfassung!$G4/Monatserfassung!$F4,4))</f>
        <v>0.2</v>
      </c>
      <c r="J4" s="40">
        <f>IF(OR(Monatserfassung!$F4="",Monatserfassung!$F4=0),"",ROUND((Monatserfassung!$J4+Monatserfassung!$K4)/Monatserfassung!$F4,2))</f>
        <v>7460</v>
      </c>
      <c r="K4" s="39">
        <f>IF(OR(Monatserfassung!$L4="",Monatserfassung!$L4=0),"",ROUND(Monatserfassung!$H4/Monatserfassung!$L4,2))</f>
        <v>567142.86</v>
      </c>
      <c r="L4" s="41">
        <f>IF(Monatserfassung!$F4="","",Monatserfassung!$F4-Monatserfassung!$N4)</f>
        <v>0</v>
      </c>
      <c r="M4" s="38">
        <f>IF(OR(Monatserfassung!$F4="",Monatserfassung!$F3="",Monatserfassung!$F3=0),"",ROUND(Monatserfassung!$F4/Monatserfassung!$F3-1,4))</f>
        <v>-0.1667</v>
      </c>
      <c r="N4" s="42">
        <f>IF(COUNT(Monatserfassung!$F2:Monatserfassung!$F4)&lt;3,"",ROUND(AVERAGE(Monatserfassung!$F2:Monatserfassung!$F4),2))</f>
        <v>5</v>
      </c>
    </row>
    <row r="5" spans="1:14" x14ac:dyDescent="0.25">
      <c r="A5" s="37">
        <f>Monatserfassung!$A5</f>
        <v>46113</v>
      </c>
      <c r="B5" s="38">
        <f>IF(OR(Monatserfassung!$B5="",Monatserfassung!$B5=0),"",ROUND(Monatserfassung!$C5/Monatserfassung!$B5,4))</f>
        <v>0.4225</v>
      </c>
      <c r="C5" s="38">
        <f>IF(OR(Monatserfassung!$C5="",Monatserfassung!$C5=0),"",ROUND(Monatserfassung!$D5/Monatserfassung!$C5,4))</f>
        <v>0.5333</v>
      </c>
      <c r="D5" s="38">
        <f>IF(OR(Monatserfassung!$D5="",Monatserfassung!$D5=0),"",ROUND(Monatserfassung!$E5/Monatserfassung!$D5,4))</f>
        <v>0.375</v>
      </c>
      <c r="E5" s="38">
        <f>IF(OR(Monatserfassung!$E5="",Monatserfassung!$E5=0),"",ROUND(Monatserfassung!$F5/Monatserfassung!$E5,4))</f>
        <v>0.6667</v>
      </c>
      <c r="F5" s="38">
        <f>IF(OR(Monatserfassung!$B5="",Monatserfassung!$B5=0),"",ROUND(Monatserfassung!$F5/Monatserfassung!$B5,4))</f>
        <v>0.0563</v>
      </c>
      <c r="G5" s="39">
        <f>IF(OR(Monatserfassung!$F5="",Monatserfassung!$F5=0),"",ROUND(Monatserfassung!$H5/Monatserfassung!$F5,2))</f>
        <v>387000</v>
      </c>
      <c r="H5" s="40">
        <f>IF(OR(Monatserfassung!$F5="",Monatserfassung!$F5=0),"",ROUND(Monatserfassung!$I5/Monatserfassung!$F5,2))</f>
        <v>11610</v>
      </c>
      <c r="I5" s="38">
        <f>IF(OR(Monatserfassung!$F5="",Monatserfassung!$F5=0),"",ROUND(Monatserfassung!$G5/Monatserfassung!$F5,4))</f>
        <v>0.25</v>
      </c>
      <c r="J5" s="40">
        <f>IF(OR(Monatserfassung!$F5="",Monatserfassung!$F5=0),"",ROUND((Monatserfassung!$J5+Monatserfassung!$K5)/Monatserfassung!$F5,2))</f>
        <v>8975</v>
      </c>
      <c r="K5" s="39">
        <f>IF(OR(Monatserfassung!$L5="",Monatserfassung!$L5=0),"",ROUND(Monatserfassung!$H5/Monatserfassung!$L5,2))</f>
        <v>442285.71</v>
      </c>
      <c r="L5" s="41">
        <f>IF(Monatserfassung!$F5="","",Monatserfassung!$F5-Monatserfassung!$N5)</f>
        <v>-1</v>
      </c>
      <c r="M5" s="38">
        <f>IF(OR(Monatserfassung!$F5="",Monatserfassung!$F4="",Monatserfassung!$F4=0),"",ROUND(Monatserfassung!$F5/Monatserfassung!$F4-1,4))</f>
        <v>-0.2</v>
      </c>
      <c r="N5" s="42">
        <f>IF(COUNT(Monatserfassung!$F3:Monatserfassung!$F5)&lt;3,"",ROUND(AVERAGE(Monatserfassung!$F3:Monatserfassung!$F5),2))</f>
        <v>5</v>
      </c>
    </row>
    <row r="6" spans="1:14" x14ac:dyDescent="0.25">
      <c r="A6" s="37">
        <f>Monatserfassung!$A6</f>
        <v>46143</v>
      </c>
      <c r="B6" s="38">
        <f>IF(OR(Monatserfassung!$B6="",Monatserfassung!$B6=0),"",ROUND(Monatserfassung!$C6/Monatserfassung!$B6,4))</f>
        <v>0.4583</v>
      </c>
      <c r="C6" s="38">
        <f>IF(OR(Monatserfassung!$C6="",Monatserfassung!$C6=0),"",ROUND(Monatserfassung!$D6/Monatserfassung!$C6,4))</f>
        <v>0.5909</v>
      </c>
      <c r="D6" s="38">
        <f>IF(OR(Monatserfassung!$D6="",Monatserfassung!$D6=0),"",ROUND(Monatserfassung!$E6/Monatserfassung!$D6,4))</f>
        <v>0.3846</v>
      </c>
      <c r="E6" s="38">
        <f>IF(OR(Monatserfassung!$E6="",Monatserfassung!$E6=0),"",ROUND(Monatserfassung!$F6/Monatserfassung!$E6,4))</f>
        <v>0.7</v>
      </c>
      <c r="F6" s="38">
        <f>IF(OR(Monatserfassung!$B6="",Monatserfassung!$B6=0),"",ROUND(Monatserfassung!$F6/Monatserfassung!$B6,4))</f>
        <v>0.0729</v>
      </c>
      <c r="G6" s="39">
        <f>IF(OR(Monatserfassung!$F6="",Monatserfassung!$F6=0),"",ROUND(Monatserfassung!$H6/Monatserfassung!$F6,2))</f>
        <v>392000</v>
      </c>
      <c r="H6" s="40">
        <f>IF(OR(Monatserfassung!$F6="",Monatserfassung!$F6=0),"",ROUND(Monatserfassung!$I6/Monatserfassung!$F6,2))</f>
        <v>11760</v>
      </c>
      <c r="I6" s="38">
        <f>IF(OR(Monatserfassung!$F6="",Monatserfassung!$F6=0),"",ROUND(Monatserfassung!$G6/Monatserfassung!$F6,4))</f>
        <v>0.1429</v>
      </c>
      <c r="J6" s="40">
        <f>IF(OR(Monatserfassung!$F6="",Monatserfassung!$F6=0),"",ROUND((Monatserfassung!$J6+Monatserfassung!$K6)/Monatserfassung!$F6,2))</f>
        <v>5771.43</v>
      </c>
      <c r="K6" s="39">
        <f>IF(OR(Monatserfassung!$L6="",Monatserfassung!$L6=0),"",ROUND(Monatserfassung!$H6/Monatserfassung!$L6,2))</f>
        <v>686000</v>
      </c>
      <c r="L6" s="41">
        <f>IF(Monatserfassung!$F6="","",Monatserfassung!$F6-Monatserfassung!$N6)</f>
        <v>1</v>
      </c>
      <c r="M6" s="38">
        <f>IF(OR(Monatserfassung!$F6="",Monatserfassung!$F5="",Monatserfassung!$F5=0),"",ROUND(Monatserfassung!$F6/Monatserfassung!$F5-1,4))</f>
        <v>0.75</v>
      </c>
      <c r="N6" s="42">
        <f>IF(COUNT(Monatserfassung!$F4:Monatserfassung!$F6)&lt;3,"",ROUND(AVERAGE(Monatserfassung!$F4:Monatserfassung!$F6),2))</f>
        <v>5.33</v>
      </c>
    </row>
    <row r="7" spans="1:14" x14ac:dyDescent="0.25">
      <c r="A7" s="37">
        <f>Monatserfassung!$A7</f>
        <v>46174</v>
      </c>
      <c r="B7" s="38">
        <f>IF(OR(Monatserfassung!$B7="",Monatserfassung!$B7=0),"",ROUND(Monatserfassung!$C7/Monatserfassung!$B7,4))</f>
        <v>0.4432</v>
      </c>
      <c r="C7" s="38">
        <f>IF(OR(Monatserfassung!$C7="",Monatserfassung!$C7=0),"",ROUND(Monatserfassung!$D7/Monatserfassung!$C7,4))</f>
        <v>0.5641</v>
      </c>
      <c r="D7" s="38">
        <f>IF(OR(Monatserfassung!$D7="",Monatserfassung!$D7=0),"",ROUND(Monatserfassung!$E7/Monatserfassung!$D7,4))</f>
        <v>0.4091</v>
      </c>
      <c r="E7" s="38">
        <f>IF(OR(Monatserfassung!$E7="",Monatserfassung!$E7=0),"",ROUND(Monatserfassung!$F7/Monatserfassung!$E7,4))</f>
        <v>0.6667</v>
      </c>
      <c r="F7" s="38">
        <f>IF(OR(Monatserfassung!$B7="",Monatserfassung!$B7=0),"",ROUND(Monatserfassung!$F7/Monatserfassung!$B7,4))</f>
        <v>0.0682</v>
      </c>
      <c r="G7" s="39">
        <f>IF(OR(Monatserfassung!$F7="",Monatserfassung!$F7=0),"",ROUND(Monatserfassung!$H7/Monatserfassung!$F7,2))</f>
        <v>387000</v>
      </c>
      <c r="H7" s="40">
        <f>IF(OR(Monatserfassung!$F7="",Monatserfassung!$F7=0),"",ROUND(Monatserfassung!$I7/Monatserfassung!$F7,2))</f>
        <v>11610</v>
      </c>
      <c r="I7" s="38">
        <f>IF(OR(Monatserfassung!$F7="",Monatserfassung!$F7=0),"",ROUND(Monatserfassung!$G7/Monatserfassung!$F7,4))</f>
        <v>0.1667</v>
      </c>
      <c r="J7" s="40">
        <f>IF(OR(Monatserfassung!$F7="",Monatserfassung!$F7=0),"",ROUND((Monatserfassung!$J7+Monatserfassung!$K7)/Monatserfassung!$F7,2))</f>
        <v>6600</v>
      </c>
      <c r="K7" s="39">
        <f>IF(OR(Monatserfassung!$L7="",Monatserfassung!$L7=0),"",ROUND(Monatserfassung!$H7/Monatserfassung!$L7,2))</f>
        <v>580500</v>
      </c>
      <c r="L7" s="41">
        <f>IF(Monatserfassung!$F7="","",Monatserfassung!$F7-Monatserfassung!$N7)</f>
        <v>0</v>
      </c>
      <c r="M7" s="38">
        <f>IF(OR(Monatserfassung!$F7="",Monatserfassung!$F6="",Monatserfassung!$F6=0),"",ROUND(Monatserfassung!$F7/Monatserfassung!$F6-1,4))</f>
        <v>-0.1429</v>
      </c>
      <c r="N7" s="42">
        <f>IF(COUNT(Monatserfassung!$F5:Monatserfassung!$F7)&lt;3,"",ROUND(AVERAGE(Monatserfassung!$F5:Monatserfassung!$F7),2))</f>
        <v>5.67</v>
      </c>
    </row>
    <row r="8" spans="1:14" x14ac:dyDescent="0.25">
      <c r="A8" s="37">
        <f>Monatserfassung!$A8</f>
        <v>46204</v>
      </c>
      <c r="B8" s="38">
        <f>IF(OR(Monatserfassung!$B8="",Monatserfassung!$B8=0),"",ROUND(Monatserfassung!$C8/Monatserfassung!$B8,4))</f>
        <v>0.4189</v>
      </c>
      <c r="C8" s="38">
        <f>IF(OR(Monatserfassung!$C8="",Monatserfassung!$C8=0),"",ROUND(Monatserfassung!$D8/Monatserfassung!$C8,4))</f>
        <v>0.5484</v>
      </c>
      <c r="D8" s="38">
        <f>IF(OR(Monatserfassung!$D8="",Monatserfassung!$D8=0),"",ROUND(Monatserfassung!$E8/Monatserfassung!$D8,4))</f>
        <v>0.3529</v>
      </c>
      <c r="E8" s="38">
        <f>IF(OR(Monatserfassung!$E8="",Monatserfassung!$E8=0),"",ROUND(Monatserfassung!$F8/Monatserfassung!$E8,4))</f>
        <v>0.6667</v>
      </c>
      <c r="F8" s="38">
        <f>IF(OR(Monatserfassung!$B8="",Monatserfassung!$B8=0),"",ROUND(Monatserfassung!$F8/Monatserfassung!$B8,4))</f>
        <v>0.0541</v>
      </c>
      <c r="G8" s="39">
        <f>IF(OR(Monatserfassung!$F8="",Monatserfassung!$F8=0),"",ROUND(Monatserfassung!$H8/Monatserfassung!$F8,2))</f>
        <v>399000</v>
      </c>
      <c r="H8" s="40">
        <f>IF(OR(Monatserfassung!$F8="",Monatserfassung!$F8=0),"",ROUND(Monatserfassung!$I8/Monatserfassung!$F8,2))</f>
        <v>11970</v>
      </c>
      <c r="I8" s="38">
        <f>IF(OR(Monatserfassung!$F8="",Monatserfassung!$F8=0),"",ROUND(Monatserfassung!$G8/Monatserfassung!$F8,4))</f>
        <v>0.25</v>
      </c>
      <c r="J8" s="40">
        <f>IF(OR(Monatserfassung!$F8="",Monatserfassung!$F8=0),"",ROUND((Monatserfassung!$J8+Monatserfassung!$K8)/Monatserfassung!$F8,2))</f>
        <v>9300</v>
      </c>
      <c r="K8" s="39">
        <f>IF(OR(Monatserfassung!$L8="",Monatserfassung!$L8=0),"",ROUND(Monatserfassung!$H8/Monatserfassung!$L8,2))</f>
        <v>399000</v>
      </c>
      <c r="L8" s="41">
        <f>IF(Monatserfassung!$F8="","",Monatserfassung!$F8-Monatserfassung!$N8)</f>
        <v>-2</v>
      </c>
      <c r="M8" s="38">
        <f>IF(OR(Monatserfassung!$F8="",Monatserfassung!$F7="",Monatserfassung!$F7=0),"",ROUND(Monatserfassung!$F8/Monatserfassung!$F7-1,4))</f>
        <v>-0.3333</v>
      </c>
      <c r="N8" s="42">
        <f>IF(COUNT(Monatserfassung!$F6:Monatserfassung!$F8)&lt;3,"",ROUND(AVERAGE(Monatserfassung!$F6:Monatserfassung!$F8),2))</f>
        <v>5.67</v>
      </c>
    </row>
    <row r="9" spans="1:14" x14ac:dyDescent="0.25">
      <c r="A9" s="37">
        <f>Monatserfassung!$A9</f>
        <v>46235</v>
      </c>
      <c r="B9" s="38">
        <f>IF(OR(Monatserfassung!$B9="",Monatserfassung!$B9=0),"",ROUND(Monatserfassung!$C9/Monatserfassung!$B9,4))</f>
        <v>0.4127</v>
      </c>
      <c r="C9" s="38">
        <f>IF(OR(Monatserfassung!$C9="",Monatserfassung!$C9=0),"",ROUND(Monatserfassung!$D9/Monatserfassung!$C9,4))</f>
        <v>0.5385</v>
      </c>
      <c r="D9" s="38">
        <f>IF(OR(Monatserfassung!$D9="",Monatserfassung!$D9=0),"",ROUND(Monatserfassung!$E9/Monatserfassung!$D9,4))</f>
        <v>0.3571</v>
      </c>
      <c r="E9" s="38">
        <f>IF(OR(Monatserfassung!$E9="",Monatserfassung!$E9=0),"",ROUND(Monatserfassung!$F9/Monatserfassung!$E9,4))</f>
        <v>0.6</v>
      </c>
      <c r="F9" s="38">
        <f>IF(OR(Monatserfassung!$B9="",Monatserfassung!$B9=0),"",ROUND(Monatserfassung!$F9/Monatserfassung!$B9,4))</f>
        <v>0.0476</v>
      </c>
      <c r="G9" s="39">
        <f>IF(OR(Monatserfassung!$F9="",Monatserfassung!$F9=0),"",ROUND(Monatserfassung!$H9/Monatserfassung!$F9,2))</f>
        <v>395000</v>
      </c>
      <c r="H9" s="40">
        <f>IF(OR(Monatserfassung!$F9="",Monatserfassung!$F9=0),"",ROUND(Monatserfassung!$I9/Monatserfassung!$F9,2))</f>
        <v>11850</v>
      </c>
      <c r="I9" s="38">
        <f>IF(OR(Monatserfassung!$F9="",Monatserfassung!$F9=0),"",ROUND(Monatserfassung!$G9/Monatserfassung!$F9,4))</f>
        <v>0.3333</v>
      </c>
      <c r="J9" s="40">
        <f>IF(OR(Monatserfassung!$F9="",Monatserfassung!$F9=0),"",ROUND((Monatserfassung!$J9+Monatserfassung!$K9)/Monatserfassung!$F9,2))</f>
        <v>11933.33</v>
      </c>
      <c r="K9" s="39">
        <f>IF(OR(Monatserfassung!$L9="",Monatserfassung!$L9=0),"",ROUND(Monatserfassung!$H9/Monatserfassung!$L9,2))</f>
        <v>338571.43</v>
      </c>
      <c r="L9" s="41">
        <f>IF(Monatserfassung!$F9="","",Monatserfassung!$F9-Monatserfassung!$N9)</f>
        <v>-3</v>
      </c>
      <c r="M9" s="38">
        <f>IF(OR(Monatserfassung!$F9="",Monatserfassung!$F8="",Monatserfassung!$F8=0),"",ROUND(Monatserfassung!$F9/Monatserfassung!$F8-1,4))</f>
        <v>-0.25</v>
      </c>
      <c r="N9" s="42">
        <f>IF(COUNT(Monatserfassung!$F7:Monatserfassung!$F9)&lt;3,"",ROUND(AVERAGE(Monatserfassung!$F7:Monatserfassung!$F9),2))</f>
        <v>4.33</v>
      </c>
    </row>
    <row r="10" spans="1:14" x14ac:dyDescent="0.25">
      <c r="A10" s="37">
        <f>Monatserfassung!$A10</f>
        <v>46266</v>
      </c>
      <c r="B10" s="38" t="str">
        <f>IF(OR(Monatserfassung!$B10="",Monatserfassung!$B10=0),"",ROUND(Monatserfassung!$C10/Monatserfassung!$B10,4))</f>
        <v/>
      </c>
      <c r="C10" s="38" t="str">
        <f>IF(OR(Monatserfassung!$C10="",Monatserfassung!$C10=0),"",ROUND(Monatserfassung!$D10/Monatserfassung!$C10,4))</f>
        <v/>
      </c>
      <c r="D10" s="38" t="str">
        <f>IF(OR(Monatserfassung!$D10="",Monatserfassung!$D10=0),"",ROUND(Monatserfassung!$E10/Monatserfassung!$D10,4))</f>
        <v/>
      </c>
      <c r="E10" s="38" t="str">
        <f>IF(OR(Monatserfassung!$E10="",Monatserfassung!$E10=0),"",ROUND(Monatserfassung!$F10/Monatserfassung!$E10,4))</f>
        <v/>
      </c>
      <c r="F10" s="38" t="str">
        <f>IF(OR(Monatserfassung!$B10="",Monatserfassung!$B10=0),"",ROUND(Monatserfassung!$F10/Monatserfassung!$B10,4))</f>
        <v/>
      </c>
      <c r="G10" s="39" t="str">
        <f>IF(OR(Monatserfassung!$F10="",Monatserfassung!$F10=0),"",ROUND(Monatserfassung!$H10/Monatserfassung!$F10,2))</f>
        <v/>
      </c>
      <c r="H10" s="40" t="str">
        <f>IF(OR(Monatserfassung!$F10="",Monatserfassung!$F10=0),"",ROUND(Monatserfassung!$I10/Monatserfassung!$F10,2))</f>
        <v/>
      </c>
      <c r="I10" s="38" t="str">
        <f>IF(OR(Monatserfassung!$F10="",Monatserfassung!$F10=0),"",ROUND(Monatserfassung!$G10/Monatserfassung!$F10,4))</f>
        <v/>
      </c>
      <c r="J10" s="40" t="str">
        <f>IF(OR(Monatserfassung!$F10="",Monatserfassung!$F10=0),"",ROUND((Monatserfassung!$J10+Monatserfassung!$K10)/Monatserfassung!$F10,2))</f>
        <v/>
      </c>
      <c r="K10" s="39" t="str">
        <f>IF(OR(Monatserfassung!$L10="",Monatserfassung!$L10=0),"",ROUND(Monatserfassung!$H10/Monatserfassung!$L10,2))</f>
        <v/>
      </c>
      <c r="L10" s="41" t="str">
        <f>IF(Monatserfassung!$F10="","",Monatserfassung!$F10-Monatserfassung!$N10)</f>
        <v/>
      </c>
      <c r="M10" s="38" t="str">
        <f>IF(OR(Monatserfassung!$F10="",Monatserfassung!$F9="",Monatserfassung!$F9=0),"",ROUND(Monatserfassung!$F10/Monatserfassung!$F9-1,4))</f>
        <v/>
      </c>
      <c r="N10" s="42" t="str">
        <f>IF(COUNT(Monatserfassung!$F8:Monatserfassung!$F10)&lt;3,"",ROUND(AVERAGE(Monatserfassung!$F8:Monatserfassung!$F10),2))</f>
        <v/>
      </c>
    </row>
    <row r="11" spans="1:14" x14ac:dyDescent="0.25">
      <c r="A11" s="37">
        <f>Monatserfassung!$A11</f>
        <v>46296</v>
      </c>
      <c r="B11" s="38" t="str">
        <f>IF(OR(Monatserfassung!$B11="",Monatserfassung!$B11=0),"",ROUND(Monatserfassung!$C11/Monatserfassung!$B11,4))</f>
        <v/>
      </c>
      <c r="C11" s="38" t="str">
        <f>IF(OR(Monatserfassung!$C11="",Monatserfassung!$C11=0),"",ROUND(Monatserfassung!$D11/Monatserfassung!$C11,4))</f>
        <v/>
      </c>
      <c r="D11" s="38" t="str">
        <f>IF(OR(Monatserfassung!$D11="",Monatserfassung!$D11=0),"",ROUND(Monatserfassung!$E11/Monatserfassung!$D11,4))</f>
        <v/>
      </c>
      <c r="E11" s="38" t="str">
        <f>IF(OR(Monatserfassung!$E11="",Monatserfassung!$E11=0),"",ROUND(Monatserfassung!$F11/Monatserfassung!$E11,4))</f>
        <v/>
      </c>
      <c r="F11" s="38" t="str">
        <f>IF(OR(Monatserfassung!$B11="",Monatserfassung!$B11=0),"",ROUND(Monatserfassung!$F11/Monatserfassung!$B11,4))</f>
        <v/>
      </c>
      <c r="G11" s="39" t="str">
        <f>IF(OR(Monatserfassung!$F11="",Monatserfassung!$F11=0),"",ROUND(Monatserfassung!$H11/Monatserfassung!$F11,2))</f>
        <v/>
      </c>
      <c r="H11" s="40" t="str">
        <f>IF(OR(Monatserfassung!$F11="",Monatserfassung!$F11=0),"",ROUND(Monatserfassung!$I11/Monatserfassung!$F11,2))</f>
        <v/>
      </c>
      <c r="I11" s="38" t="str">
        <f>IF(OR(Monatserfassung!$F11="",Monatserfassung!$F11=0),"",ROUND(Monatserfassung!$G11/Monatserfassung!$F11,4))</f>
        <v/>
      </c>
      <c r="J11" s="40" t="str">
        <f>IF(OR(Monatserfassung!$F11="",Monatserfassung!$F11=0),"",ROUND((Monatserfassung!$J11+Monatserfassung!$K11)/Monatserfassung!$F11,2))</f>
        <v/>
      </c>
      <c r="K11" s="39" t="str">
        <f>IF(OR(Monatserfassung!$L11="",Monatserfassung!$L11=0),"",ROUND(Monatserfassung!$H11/Monatserfassung!$L11,2))</f>
        <v/>
      </c>
      <c r="L11" s="41" t="str">
        <f>IF(Monatserfassung!$F11="","",Monatserfassung!$F11-Monatserfassung!$N11)</f>
        <v/>
      </c>
      <c r="M11" s="38" t="str">
        <f>IF(OR(Monatserfassung!$F11="",Monatserfassung!$F10="",Monatserfassung!$F10=0),"",ROUND(Monatserfassung!$F11/Monatserfassung!$F10-1,4))</f>
        <v/>
      </c>
      <c r="N11" s="42" t="str">
        <f>IF(COUNT(Monatserfassung!$F9:Monatserfassung!$F11)&lt;3,"",ROUND(AVERAGE(Monatserfassung!$F9:Monatserfassung!$F11),2))</f>
        <v/>
      </c>
    </row>
    <row r="12" spans="1:14" x14ac:dyDescent="0.25">
      <c r="A12" s="37">
        <f>Monatserfassung!$A12</f>
        <v>46327</v>
      </c>
      <c r="B12" s="38" t="str">
        <f>IF(OR(Monatserfassung!$B12="",Monatserfassung!$B12=0),"",ROUND(Monatserfassung!$C12/Monatserfassung!$B12,4))</f>
        <v/>
      </c>
      <c r="C12" s="38" t="str">
        <f>IF(OR(Monatserfassung!$C12="",Monatserfassung!$C12=0),"",ROUND(Monatserfassung!$D12/Monatserfassung!$C12,4))</f>
        <v/>
      </c>
      <c r="D12" s="38" t="str">
        <f>IF(OR(Monatserfassung!$D12="",Monatserfassung!$D12=0),"",ROUND(Monatserfassung!$E12/Monatserfassung!$D12,4))</f>
        <v/>
      </c>
      <c r="E12" s="38" t="str">
        <f>IF(OR(Monatserfassung!$E12="",Monatserfassung!$E12=0),"",ROUND(Monatserfassung!$F12/Monatserfassung!$E12,4))</f>
        <v/>
      </c>
      <c r="F12" s="38" t="str">
        <f>IF(OR(Monatserfassung!$B12="",Monatserfassung!$B12=0),"",ROUND(Monatserfassung!$F12/Monatserfassung!$B12,4))</f>
        <v/>
      </c>
      <c r="G12" s="39" t="str">
        <f>IF(OR(Monatserfassung!$F12="",Monatserfassung!$F12=0),"",ROUND(Monatserfassung!$H12/Monatserfassung!$F12,2))</f>
        <v/>
      </c>
      <c r="H12" s="40" t="str">
        <f>IF(OR(Monatserfassung!$F12="",Monatserfassung!$F12=0),"",ROUND(Monatserfassung!$I12/Monatserfassung!$F12,2))</f>
        <v/>
      </c>
      <c r="I12" s="38" t="str">
        <f>IF(OR(Monatserfassung!$F12="",Monatserfassung!$F12=0),"",ROUND(Monatserfassung!$G12/Monatserfassung!$F12,4))</f>
        <v/>
      </c>
      <c r="J12" s="40" t="str">
        <f>IF(OR(Monatserfassung!$F12="",Monatserfassung!$F12=0),"",ROUND((Monatserfassung!$J12+Monatserfassung!$K12)/Monatserfassung!$F12,2))</f>
        <v/>
      </c>
      <c r="K12" s="39" t="str">
        <f>IF(OR(Monatserfassung!$L12="",Monatserfassung!$L12=0),"",ROUND(Monatserfassung!$H12/Monatserfassung!$L12,2))</f>
        <v/>
      </c>
      <c r="L12" s="41" t="str">
        <f>IF(Monatserfassung!$F12="","",Monatserfassung!$F12-Monatserfassung!$N12)</f>
        <v/>
      </c>
      <c r="M12" s="38" t="str">
        <f>IF(OR(Monatserfassung!$F12="",Monatserfassung!$F11="",Monatserfassung!$F11=0),"",ROUND(Monatserfassung!$F12/Monatserfassung!$F11-1,4))</f>
        <v/>
      </c>
      <c r="N12" s="42" t="str">
        <f>IF(COUNT(Monatserfassung!$F10:Monatserfassung!$F12)&lt;3,"",ROUND(AVERAGE(Monatserfassung!$F10:Monatserfassung!$F12),2))</f>
        <v/>
      </c>
    </row>
    <row r="13" spans="1:14" x14ac:dyDescent="0.25">
      <c r="A13" s="37">
        <f>Monatserfassung!$A13</f>
        <v>46357</v>
      </c>
      <c r="B13" s="38" t="str">
        <f>IF(OR(Monatserfassung!$B13="",Monatserfassung!$B13=0),"",ROUND(Monatserfassung!$C13/Monatserfassung!$B13,4))</f>
        <v/>
      </c>
      <c r="C13" s="38" t="str">
        <f>IF(OR(Monatserfassung!$C13="",Monatserfassung!$C13=0),"",ROUND(Monatserfassung!$D13/Monatserfassung!$C13,4))</f>
        <v/>
      </c>
      <c r="D13" s="38" t="str">
        <f>IF(OR(Monatserfassung!$D13="",Monatserfassung!$D13=0),"",ROUND(Monatserfassung!$E13/Monatserfassung!$D13,4))</f>
        <v/>
      </c>
      <c r="E13" s="38" t="str">
        <f>IF(OR(Monatserfassung!$E13="",Monatserfassung!$E13=0),"",ROUND(Monatserfassung!$F13/Monatserfassung!$E13,4))</f>
        <v/>
      </c>
      <c r="F13" s="38" t="str">
        <f>IF(OR(Monatserfassung!$B13="",Monatserfassung!$B13=0),"",ROUND(Monatserfassung!$F13/Monatserfassung!$B13,4))</f>
        <v/>
      </c>
      <c r="G13" s="39" t="str">
        <f>IF(OR(Monatserfassung!$F13="",Monatserfassung!$F13=0),"",ROUND(Monatserfassung!$H13/Monatserfassung!$F13,2))</f>
        <v/>
      </c>
      <c r="H13" s="40" t="str">
        <f>IF(OR(Monatserfassung!$F13="",Monatserfassung!$F13=0),"",ROUND(Monatserfassung!$I13/Monatserfassung!$F13,2))</f>
        <v/>
      </c>
      <c r="I13" s="38" t="str">
        <f>IF(OR(Monatserfassung!$F13="",Monatserfassung!$F13=0),"",ROUND(Monatserfassung!$G13/Monatserfassung!$F13,4))</f>
        <v/>
      </c>
      <c r="J13" s="40" t="str">
        <f>IF(OR(Monatserfassung!$F13="",Monatserfassung!$F13=0),"",ROUND((Monatserfassung!$J13+Monatserfassung!$K13)/Monatserfassung!$F13,2))</f>
        <v/>
      </c>
      <c r="K13" s="39" t="str">
        <f>IF(OR(Monatserfassung!$L13="",Monatserfassung!$L13=0),"",ROUND(Monatserfassung!$H13/Monatserfassung!$L13,2))</f>
        <v/>
      </c>
      <c r="L13" s="41" t="str">
        <f>IF(Monatserfassung!$F13="","",Monatserfassung!$F13-Monatserfassung!$N13)</f>
        <v/>
      </c>
      <c r="M13" s="38" t="str">
        <f>IF(OR(Monatserfassung!$F13="",Monatserfassung!$F12="",Monatserfassung!$F12=0),"",ROUND(Monatserfassung!$F13/Monatserfassung!$F12-1,4))</f>
        <v/>
      </c>
      <c r="N13" s="42" t="str">
        <f>IF(COUNT(Monatserfassung!$F11:Monatserfassung!$F13)&lt;3,"",ROUND(AVERAGE(Monatserfassung!$F11:Monatserfassung!$F13),2))</f>
        <v/>
      </c>
    </row>
    <row r="15" ht="34" customHeight="1" spans="1:9" x14ac:dyDescent="0.25">
      <c r="A15" s="29"/>
      <c r="B15" s="43" t="s">
        <v>131</v>
      </c>
      <c r="C15" s="43"/>
      <c r="D15" s="43"/>
      <c r="E15" s="43"/>
      <c r="F15" s="43"/>
      <c r="G15" s="43"/>
      <c r="H15" s="43"/>
      <c r="I15" s="43"/>
    </row>
  </sheetData>
  <sheetProtection sheet="1" insertRows="0" deleteRows="0" sort="0" autoFilter="0"/>
  <autoFilter ref="A1:N1"/>
  <mergeCells count="1">
    <mergeCell ref="B15:I15"/>
  </mergeCells>
  <pageMargins left="0.6" right="0.4" top="0.6" bottom="0.6" header="0.3" footer="0.3"/>
  <pageSetup paperSize="9" orientation="landscape" horizontalDpi="4294967295" verticalDpi="4294967295" scale="60" fitToWidth="1"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2"/>
  <sheetViews>
    <sheetView workbookViewId="0">
      <pane ySplit="1" topLeftCell="A2" activePane="bottomLeft" state="frozen"/>
      <selection pane="bottomLeft"/>
    </sheetView>
  </sheetViews>
  <sheetFormatPr defaultRowHeight="15" outlineLevelRow="0" outlineLevelCol="0" x14ac:dyDescent="55"/>
  <cols>
    <col min="1" max="1" width="48" style="1" customWidth="1"/>
    <col min="2" max="2" width="18" style="1" customWidth="1"/>
    <col min="3" max="3" width="76" style="1" customWidth="1"/>
  </cols>
  <sheetData>
    <row r="1" ht="22" customHeight="1" spans="1:3" x14ac:dyDescent="0.25">
      <c r="A1" s="9" t="s">
        <v>132</v>
      </c>
      <c r="B1" s="9" t="s">
        <v>133</v>
      </c>
      <c r="C1" s="9" t="s">
        <v>134</v>
      </c>
    </row>
    <row r="3" spans="1:3" x14ac:dyDescent="0.25">
      <c r="A3" s="44" t="s">
        <v>135</v>
      </c>
      <c r="B3" s="45"/>
      <c r="C3" s="45"/>
    </row>
    <row r="4" ht="13" customHeight="1" spans="1:3" x14ac:dyDescent="0.25">
      <c r="A4" s="7" t="s">
        <v>136</v>
      </c>
      <c r="B4" s="24">
        <v>24000000</v>
      </c>
      <c r="C4" s="13" t="s">
        <v>137</v>
      </c>
    </row>
    <row r="5" ht="13" customHeight="1" spans="1:3" x14ac:dyDescent="0.25">
      <c r="A5" s="7" t="s">
        <v>138</v>
      </c>
      <c r="B5" s="28">
        <f>ROUND(SUM(Monatserfassung!$H$2:$H$13),2)</f>
        <v>15410000</v>
      </c>
      <c r="C5" s="13" t="s">
        <v>139</v>
      </c>
    </row>
    <row r="6" spans="1:2" x14ac:dyDescent="0.25">
      <c r="A6" s="1" t="s">
        <v>140</v>
      </c>
      <c r="B6" s="28">
        <f>MAX(0,ROUND($B$4-$B$5,2))</f>
        <v>8590000</v>
      </c>
    </row>
    <row r="7" ht="23.5" customHeight="1" spans="1:3" x14ac:dyDescent="0.25">
      <c r="A7" s="7" t="s">
        <v>78</v>
      </c>
      <c r="B7" s="24">
        <v>397000</v>
      </c>
      <c r="C7" s="13" t="s">
        <v>141</v>
      </c>
    </row>
    <row r="8" ht="23.5" customHeight="1" spans="1:3" x14ac:dyDescent="0.25">
      <c r="A8" s="7" t="s">
        <v>142</v>
      </c>
      <c r="B8" s="46">
        <v>0.12</v>
      </c>
      <c r="C8" s="13" t="s">
        <v>143</v>
      </c>
    </row>
    <row r="9" spans="1:3" x14ac:dyDescent="0.25">
      <c r="A9" s="44" t="s">
        <v>144</v>
      </c>
      <c r="B9" s="45"/>
      <c r="C9" s="45"/>
    </row>
    <row r="10" ht="13" customHeight="1" spans="1:3" x14ac:dyDescent="0.25">
      <c r="A10" s="7" t="s">
        <v>145</v>
      </c>
      <c r="B10" s="27">
        <f>IF($B$7&lt;=0,"",ROUNDUP($B$6/$B$7,0))</f>
        <v>22</v>
      </c>
      <c r="C10" s="13" t="s">
        <v>146</v>
      </c>
    </row>
    <row r="11" spans="1:2" x14ac:dyDescent="0.25">
      <c r="A11" s="1" t="s">
        <v>147</v>
      </c>
      <c r="B11" s="27">
        <f>IF($B$8&lt;=0,"",ROUNDUP($B$10/$B$8,0))</f>
        <v>184</v>
      </c>
    </row>
    <row r="12" ht="13" customHeight="1" spans="1:3" x14ac:dyDescent="0.25">
      <c r="A12" s="7" t="s">
        <v>148</v>
      </c>
      <c r="B12" s="28">
        <f>ROUND($B$11*$B$7,2)</f>
        <v>73048000</v>
      </c>
      <c r="C12" s="13" t="s">
        <v>149</v>
      </c>
    </row>
    <row r="13" ht="13" customHeight="1" spans="1:3" x14ac:dyDescent="0.25">
      <c r="A13" s="7" t="s">
        <v>150</v>
      </c>
      <c r="B13" s="24">
        <v>4800000</v>
      </c>
      <c r="C13" s="13" t="s">
        <v>151</v>
      </c>
    </row>
    <row r="14" ht="23.5" customHeight="1" spans="1:3" x14ac:dyDescent="0.25">
      <c r="A14" s="7" t="s">
        <v>152</v>
      </c>
      <c r="B14" s="47">
        <f>IF($B$12&lt;=0,"",ROUND($B$13/$B$12,4))</f>
        <v>0.0657</v>
      </c>
      <c r="C14" s="13" t="s">
        <v>153</v>
      </c>
    </row>
    <row r="15" spans="1:2" x14ac:dyDescent="0.25">
      <c r="A15" s="1" t="s">
        <v>154</v>
      </c>
      <c r="B15" s="28">
        <f>MAX(0,ROUND($B$12-$B$13,2))</f>
        <v>68248000</v>
      </c>
    </row>
    <row r="16" spans="1:2" x14ac:dyDescent="0.25">
      <c r="A16" s="1" t="s">
        <v>155</v>
      </c>
      <c r="B16" s="25">
        <v>4.5</v>
      </c>
    </row>
    <row r="17" ht="23.5" customHeight="1" spans="1:3" x14ac:dyDescent="0.25">
      <c r="A17" s="7" t="s">
        <v>156</v>
      </c>
      <c r="B17" s="48">
        <f>IF($B$16&lt;=0,"",ROUND($B$10/$B$16,1))</f>
        <v>4.9</v>
      </c>
      <c r="C17" s="13" t="s">
        <v>157</v>
      </c>
    </row>
    <row r="18" spans="1:2" x14ac:dyDescent="0.25">
      <c r="A18" s="1" t="s">
        <v>158</v>
      </c>
      <c r="B18" s="49">
        <v>46387</v>
      </c>
    </row>
    <row r="19" spans="1:2" x14ac:dyDescent="0.25">
      <c r="A19" s="1" t="s">
        <v>159</v>
      </c>
      <c r="B19" s="23">
        <v>95</v>
      </c>
    </row>
    <row r="20" ht="34" customHeight="1" spans="1:3" x14ac:dyDescent="0.25">
      <c r="A20" s="7" t="s">
        <v>160</v>
      </c>
      <c r="B20" s="50">
        <f>$B$18-$B$19</f>
        <v>46292</v>
      </c>
      <c r="C20" s="13" t="s">
        <v>161</v>
      </c>
    </row>
    <row r="22" ht="23.5" customHeight="1" spans="1:3" x14ac:dyDescent="0.25">
      <c r="A22" s="13" t="s">
        <v>162</v>
      </c>
      <c r="B22" s="13"/>
      <c r="C22" s="13"/>
    </row>
  </sheetData>
  <sheetProtection sheet="1" insertRows="0" deleteRows="0" sort="0" autoFilter="0"/>
  <autoFilter ref="A1:C1"/>
  <mergeCells count="1">
    <mergeCell ref="A22:C22"/>
  </mergeCells>
  <dataValidations count="6">
    <dataValidation type="decimal" allowBlank="1" showErrorMessage="1" errorTitle="Wert außerhalb des Bereichs" error="Zulässig sind Werte zwischen 0 und 10000000000." sqref="B13">
      <formula1>0</formula1>
      <formula2>10000000000</formula2>
    </dataValidation>
    <dataValidation type="decimal" allowBlank="1" showErrorMessage="1" errorTitle="Wert außerhalb des Bereichs" error="Zulässig sind Werte zwischen 0 und 12." sqref="B16">
      <formula1>0</formula1>
      <formula2>12</formula2>
    </dataValidation>
    <dataValidation type="decimal" allowBlank="1" showErrorMessage="1" errorTitle="Wert außerhalb des Bereichs" error="Zulässig sind Werte zwischen 1 und 720." sqref="B19">
      <formula1>1</formula1>
      <formula2>720</formula2>
    </dataValidation>
    <dataValidation type="decimal" allowBlank="1" showErrorMessage="1" errorTitle="Wert außerhalb des Bereichs" error="Zulässig sind Werte zwischen 0 und 10000000000." sqref="B4">
      <formula1>0</formula1>
      <formula2>10000000000</formula2>
    </dataValidation>
    <dataValidation type="decimal" allowBlank="1" showErrorMessage="1" errorTitle="Wert außerhalb des Bereichs" error="Zulässig sind Werte zwischen 1 und 100000000." sqref="B7">
      <formula1>1</formula1>
      <formula2>100000000</formula2>
    </dataValidation>
    <dataValidation type="decimal" allowBlank="1" showErrorMessage="1" errorTitle="Wert außerhalb des Bereichs" error="Zulässig sind Werte zwischen 0.001 und 1." sqref="B8">
      <formula1>0.001</formula1>
      <formula2>1</formula2>
    </dataValidation>
  </dataValidations>
  <pageMargins left="0.6" right="0.4" top="0.6" bottom="0.6" header="0.3" footer="0.3"/>
  <pageSetup paperSize="9" orientation="portrait" horizontalDpi="4294967295" verticalDpi="4294967295" scale="100"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Deckblatt</vt:lpstr>
      <vt:lpstr>KPI-Definitionen</vt:lpstr>
      <vt:lpstr>Monatserfassung</vt:lpstr>
      <vt:lpstr>Kennzahlen</vt:lpstr>
      <vt:lpstr>Pipeline-Deckung</vt:lpstr>
    </vt:vector>
  </TitlesOfParts>
  <Company>MyInvest Pro</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MyInvest Pro</dc:creator>
  <dc:title>Controlling-Cockpit Immobilienvertrieb</dc:title>
  <dc:subject/>
  <dc:description/>
  <cp:keywords/>
  <cp:category/>
  <cp:lastModifiedBy>MyInvest Pro</cp:lastModifiedBy>
  <dcterms:created xsi:type="dcterms:W3CDTF">2026-08-16T00:00:00Z</dcterms:created>
  <dcterms:modified xsi:type="dcterms:W3CDTF">2026-08-16T00:00:00Z</dcterms:modified>
</cp:coreProperties>
</file>